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binina\Desktop\D\Инвест программа\ВЫПОЛНЕНИЕ ИП\2020\2020 год\"/>
    </mc:Choice>
  </mc:AlternateContent>
  <bookViews>
    <workbookView xWindow="0" yWindow="0" windowWidth="28800" windowHeight="12030"/>
  </bookViews>
  <sheets>
    <sheet name="Форма 1" sheetId="1" r:id="rId1"/>
    <sheet name="Форма_2" sheetId="2" r:id="rId2"/>
    <sheet name="Форма_3" sheetId="3" r:id="rId3"/>
    <sheet name="Форма_4" sheetId="4" r:id="rId4"/>
    <sheet name="Форма_5" sheetId="5" r:id="rId5"/>
    <sheet name="Форма_6" sheetId="6" r:id="rId6"/>
    <sheet name="Форма_7" sheetId="7" r:id="rId7"/>
    <sheet name="Форма_8" sheetId="9" r:id="rId8"/>
    <sheet name="Форма_9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FY1">#N/A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21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'[2]на 1 тут'!#REF!</definedName>
    <definedName name="__123Graph_AGRAPH2" hidden="1">'[2]на 1 тут'!#REF!</definedName>
    <definedName name="__123Graph_BGRAPH1" hidden="1">'[2]на 1 тут'!#REF!</definedName>
    <definedName name="__123Graph_BGRAPH2" hidden="1">'[2]на 1 тут'!#REF!</definedName>
    <definedName name="__123Graph_CGRAPH1" hidden="1">'[2]на 1 тут'!#REF!</definedName>
    <definedName name="__123Graph_CGRAPH2" hidden="1">'[2]на 1 тут'!#REF!</definedName>
    <definedName name="__123Graph_LBL_AGRAPH1" hidden="1">'[2]на 1 тут'!#REF!</definedName>
    <definedName name="__123Graph_XGRAPH1" hidden="1">'[2]на 1 тут'!#REF!</definedName>
    <definedName name="__123Graph_XGRAPH2" hidden="1">'[2]на 1 тут'!#REF!</definedName>
    <definedName name="__FY1">#N/A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Excel_BuiltIn__FilterDatabase_19_1">#REF!</definedName>
    <definedName name="_8Excel_BuiltIn__FilterDatabase_19_1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'Форма 1'!$A$20:$AC$99</definedName>
    <definedName name="_xlnm._FilterDatabase" localSheetId="1" hidden="1">Форма_2!$A$21:$T$99</definedName>
    <definedName name="a">#REF!</definedName>
    <definedName name="ALL_ORG">#REF!</definedName>
    <definedName name="AN">#N/A</definedName>
    <definedName name="arm">'[3]Спр. классов АРМов'!$B$2:$B$7</definedName>
    <definedName name="CompOt">#N/A</definedName>
    <definedName name="CompRas">#N/A</definedName>
    <definedName name="COPY_DIAP">#REF!</definedName>
    <definedName name="CUR_VER">[4]Заголовок!$B$21</definedName>
    <definedName name="ddd">[1]FES!#REF!</definedName>
    <definedName name="dddd">[1]FES!#REF!</definedName>
    <definedName name="df">[1]FES!#REF!</definedName>
    <definedName name="dip">[5]FST5!$G$149:$G$165,P1_dip,P2_dip,P3_dip,P4_dip</definedName>
    <definedName name="eso">[5]FST5!$G$149:$G$165,P1_eso</definedName>
    <definedName name="ew">#N/A</definedName>
    <definedName name="Excel_BuiltIn__FilterDatabase_19">'[6]14б ДПН отчет'!#REF!</definedName>
    <definedName name="Excel_BuiltIn__FilterDatabase_22">'[6]16а Сводный анализ'!#REF!</definedName>
    <definedName name="Excel_BuiltIn__FilterDatabase_8_1">"$#ССЫЛ!.$D$1:$D$100"</definedName>
    <definedName name="Excel_BuiltIn__FilterDatabase_8_21">#REF!</definedName>
    <definedName name="Excel_BuiltIn_Print_Area_15">(#REF!,#REF!)</definedName>
    <definedName name="Excel_BuiltIn_Print_Area_16">(#REF!,#REF!)</definedName>
    <definedName name="Excel_BuiltIn_Print_Titles_15">#REF!</definedName>
    <definedName name="Excel_BuiltIn_Print_Titles_16">#REF!</definedName>
    <definedName name="fbgffnjfgg">#N/A</definedName>
    <definedName name="fg">#N/A</definedName>
    <definedName name="fil_2_16">#N/A</definedName>
    <definedName name="fil_2_18">#N/A</definedName>
    <definedName name="fil_2_19">#N/A</definedName>
    <definedName name="fil_2_22">'[6]16а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'[6]16а Сводный анализ'!#REF!</definedName>
    <definedName name="fil_4_16">#N/A</definedName>
    <definedName name="fil_4_18">#N/A</definedName>
    <definedName name="fil_4_19">#N/A</definedName>
    <definedName name="fil_4_22">'[6]16а Сводный анализ'!#REF!</definedName>
    <definedName name="ForIns">[7]Регионы!#REF!</definedName>
    <definedName name="gh">#N/A</definedName>
    <definedName name="ghhktyi">#N/A</definedName>
    <definedName name="grety5e">#N/A</definedName>
    <definedName name="hfte">#N/A</definedName>
    <definedName name="k">#N/A</definedName>
    <definedName name="knkn.n.">#N/A</definedName>
    <definedName name="m">#REF!</definedName>
    <definedName name="net">[5]FST5!$G$100:$G$116,P1_net</definedName>
    <definedName name="NSRF">#REF!</definedName>
    <definedName name="ORG">[7]Справочники!#REF!</definedName>
    <definedName name="P1_dip" localSheetId="0" hidden="1">[8]FST5!$G$167:$G$172,[8]FST5!$G$174:$G$175,[8]FST5!$G$177:$G$180,[8]FST5!$G$182,[8]FST5!$G$184:$G$188,[8]FST5!$G$190,[8]FST5!$G$192:$G$194</definedName>
    <definedName name="P1_dip" hidden="1">[9]База!$G$167:$G$172,[9]База!$G$174:$G$175,[9]База!$G$177:$G$180,[9]База!$G$182,[9]База!$G$184:$G$188,[9]База!$G$190,[9]База!$G$192:$G$194</definedName>
    <definedName name="P1_eso" localSheetId="0" hidden="1">[8]FST5!$G$167:$G$172,[8]FST5!$G$174:$G$175,[8]FST5!$G$177:$G$180,[8]FST5!$G$182,[8]FST5!$G$184:$G$188,[8]FST5!$G$190,[8]FST5!$G$192:$G$194</definedName>
    <definedName name="P1_eso" hidden="1">[9]База!$G$167:$G$172,[9]База!$G$174:$G$175,[9]База!$G$177:$G$180,[9]База!$G$182,[9]База!$G$184:$G$188,[9]База!$G$190,[9]База!$G$192:$G$194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localSheetId="0" hidden="1">[8]FST5!$G$118:$G$123,[8]FST5!$G$125:$G$126,[8]FST5!$G$128:$G$131,[8]FST5!$G$133,[8]FST5!$G$135:$G$139,[8]FST5!$G$141,[8]FST5!$G$143:$G$145</definedName>
    <definedName name="P1_net" hidden="1">[9]База!$G$118:$G$123,[9]База!$G$125:$G$126,[9]База!$G$128:$G$131,[9]База!$G$133,[9]База!$G$135:$G$139,[9]База!$G$141,[9]База!$G$143:$G$145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localSheetId="0" hidden="1">#REF!,#REF!,#REF!,#REF!,#REF!,#REF!,#REF!,#REF!,#REF!</definedName>
    <definedName name="P1_SCOPE_16_PRT" hidden="1">[9]База!$E$15:$I$16,[9]База!$E$18:$I$20,[9]База!$E$23:$I$23,[9]База!$E$26:$I$26,[9]База!$E$29:$I$29,[9]База!$E$32:$I$32,[9]База!$E$35:$I$35,[9]База!$B$34,[9]База!$B$37</definedName>
    <definedName name="P1_SCOPE_17_PRT" localSheetId="0" hidden="1">'[10]17'!$E$13:$H$21,'[10]17'!$J$9:$J$11,'[10]17'!$J$13:$J$21,'[10]17'!$E$24:$H$26,'[10]17'!$E$28:$H$36,'[10]17'!$J$24:$M$26,'[10]17'!$J$28:$M$36,'[10]17'!$E$39:$H$41</definedName>
    <definedName name="P1_SCOPE_17_PRT" hidden="1">[9]База!$E$13:$H$21,[9]База!$J$9:$J$11,[9]База!$J$13:$J$21,[9]База!$E$24:$H$26,[9]База!$E$28:$H$36,[9]База!$J$24:$M$26,[9]База!$J$28:$M$36,[9]База!$E$39:$H$41</definedName>
    <definedName name="P1_SCOPE_4_PRT" localSheetId="0" hidden="1">#REF!,#REF!,#REF!,#REF!,#REF!,#REF!,#REF!,#REF!,#REF!</definedName>
    <definedName name="P1_SCOPE_4_PRT" hidden="1">[9]База!$F$23:$I$23,[9]База!$F$25:$I$25,[9]База!$F$27:$I$31,[9]База!$K$14:$N$20,[9]База!$K$23:$N$23,[9]База!$K$25:$N$25,[9]База!$K$27:$N$31,[9]База!$P$14:$S$20,[9]База!$P$23:$S$23</definedName>
    <definedName name="P1_SCOPE_5_PRT" localSheetId="0" hidden="1">#REF!,#REF!,#REF!,#REF!,#REF!,#REF!,#REF!,#REF!,#REF!</definedName>
    <definedName name="P1_SCOPE_5_PRT" hidden="1">[9]База!$F$23:$I$23,[9]База!$F$25:$I$25,[9]База!$F$27:$I$31,[9]База!$K$14:$N$21,[9]База!$K$23:$N$23,[9]База!$K$25:$N$25,[9]База!$K$27:$N$31,[9]База!$P$14:$S$21,[9]База!$P$23:$S$23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[11]Регионы!#REF!,[11]Регионы!#REF!,[11]Регионы!#REF!,[11]Регионы!#REF!,[11]Регионы!#REF!,[11]Регионы!#REF!</definedName>
    <definedName name="P1_SCOPE_DOP" hidden="1">#REF!,#REF!,#REF!,#REF!,#REF!,#REF!</definedName>
    <definedName name="P1_SCOPE_F1_PRT" localSheetId="0" hidden="1">#REF!,#REF!,#REF!,#REF!</definedName>
    <definedName name="P1_SCOPE_F1_PRT" hidden="1">[9]База!$D$74:$E$84,[9]База!$D$71:$E$72,[9]База!$D$66:$E$69,[9]База!$D$61:$E$64</definedName>
    <definedName name="P1_SCOPE_F2_PRT" localSheetId="0" hidden="1">#REF!,#REF!,#REF!,#REF!</definedName>
    <definedName name="P1_SCOPE_F2_PRT" hidden="1">[9]База!$G$56,[9]База!$E$55:$E$56,[9]База!$F$55:$G$55,[9]База!$D$55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localSheetId="0" hidden="1">#REF!,#REF!,#REF!,#REF!,#REF!</definedName>
    <definedName name="P1_SCOPE_PER_PRT" hidden="1">[9]База!$H$15:$H$19,[9]База!$H$21:$H$25,[9]База!$J$14:$J$25,[9]База!$K$15:$K$19,[9]База!$K$21:$K$25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#REF!,#REF!,#REF!,#REF!,#REF!,#REF!,#REF!,#REF!</definedName>
    <definedName name="P1_T18.2_Protect" hidden="1">#REF!,#REF!,#REF!,#REF!,#REF!,#REF!,#REF!</definedName>
    <definedName name="P1_T20_Protection" hidden="1">'[13]20'!$E$4:$H$4,'[13]20'!$E$13:$H$13,'[13]20'!$E$16:$H$17,'[13]20'!$E$19:$H$19,'[13]20'!$J$4:$M$4,'[13]20'!$J$8:$M$11,'[13]20'!$J$13:$M$13,'[13]20'!$J$16:$M$17,'[13]20'!$J$19:$M$19</definedName>
    <definedName name="P1_T4_Protect" hidden="1">#REF!,#REF!,#REF!,#REF!,#REF!,#REF!,#REF!,#REF!,#REF!</definedName>
    <definedName name="P1_T6_Protect" hidden="1">#REF!,#REF!,#REF!,#REF!,#REF!,#REF!,#REF!,#REF!,#REF!</definedName>
    <definedName name="P10_SCOPE_FULL_LOAD" localSheetId="0" hidden="1">#REF!,#REF!,#REF!,#REF!,#REF!,#REF!</definedName>
    <definedName name="P10_SCOPE_FULL_LOAD" hidden="1">#REF!,#REF!,#REF!,#REF!,#REF!,#REF!</definedName>
    <definedName name="P10_T1_Protect" hidden="1">#REF!,#REF!,#REF!,#REF!,#REF!</definedName>
    <definedName name="P11_SCOPE_FULL_LOAD" localSheetId="0" hidden="1">#REF!,#REF!,#REF!,#REF!,#REF!</definedName>
    <definedName name="P11_SCOPE_FULL_LOAD" hidden="1">#REF!,#REF!,#REF!,#REF!,#REF!</definedName>
    <definedName name="P11_T1_Protect" hidden="1">#REF!,#REF!,#REF!,#REF!,#REF!</definedName>
    <definedName name="P12_SCOPE_FULL_LOAD" localSheetId="0" hidden="1">#REF!,#REF!,#REF!,#REF!,#REF!,#REF!</definedName>
    <definedName name="P12_SCOPE_FULL_LOAD" hidden="1">#REF!,#REF!,#REF!,#REF!,#REF!,#REF!</definedName>
    <definedName name="P12_T1_Protect" hidden="1">#REF!,#REF!,#REF!,#REF!,#REF!</definedName>
    <definedName name="P13_SCOPE_FULL_LOAD" localSheetId="0" hidden="1">#REF!,#REF!,#REF!,#REF!,#REF!,#REF!</definedName>
    <definedName name="P13_SCOPE_FULL_LOAD" hidden="1">#REF!,#REF!,#REF!,#REF!,#REF!,#REF!</definedName>
    <definedName name="P13_T1_Protect" hidden="1">#REF!,#REF!,#REF!,#REF!,#REF!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 hidden="1">#REF!,#REF!,#REF!,#REF!,#REF!</definedName>
    <definedName name="P15_SCOPE_FULL_LOAD" localSheetId="0" hidden="1">#REF!,#REF!,#REF!,#REF!,#REF!,'Форма 1'!P1_SCOPE_FULL_LOAD</definedName>
    <definedName name="P15_SCOPE_FULL_LOAD" hidden="1">#REF!,#REF!,#REF!,#REF!,#REF!,P1_SCOPE_FULL_LOAD</definedName>
    <definedName name="P15_T1_Protect" hidden="1">#REF!,#REF!,#REF!,#REF!,#REF!</definedName>
    <definedName name="P16_SCOPE_FULL_LOAD" localSheetId="0" hidden="1">[14]!P2_SCOPE_FULL_LOAD,[14]!P3_SCOPE_FULL_LOAD,[14]!P4_SCOPE_FULL_LOAD,[14]!P5_SCOPE_FULL_LOAD,[14]!P6_SCOPE_FULL_LOAD,[14]!P7_SCOPE_FULL_LOAD,[14]!P8_SCOPE_FULL_LOAD</definedName>
    <definedName name="P16_SCOPE_FULL_LOAD" hidden="1">#N/A</definedName>
    <definedName name="P16_T1_Protect" hidden="1">#REF!,#REF!,#REF!,#REF!,#REF!,#REF!</definedName>
    <definedName name="P17_SCOPE_FULL_LOAD" localSheetId="0" hidden="1">[14]!P9_SCOPE_FULL_LOAD,'Форма 1'!P10_SCOPE_FULL_LOAD,'Форма 1'!P11_SCOPE_FULL_LOAD,'Форма 1'!P12_SCOPE_FULL_LOAD,'Форма 1'!P13_SCOPE_FULL_LOAD,'Форма 1'!P14_SCOPE_FULL_LOAD,'Форма 1'!P15_SCOPE_FULL_LOAD</definedName>
    <definedName name="P17_SCOPE_FULL_LOAD" hidden="1">#N/A</definedName>
    <definedName name="P17_T1_Protect" hidden="1">#REF!,#REF!,#REF!,#REF!,#REF!</definedName>
    <definedName name="P18_T1_Protect" localSheetId="0" hidden="1">#REF!,#REF!,#REF!,P1_T1_Protect,P2_T1_Protect,P3_T1_Protect,P4_T1_Protect</definedName>
    <definedName name="P18_T1_Protect" hidden="1">[15]Свод!$F$139:$G$139,[15]Свод!$F$145:$G$145,[15]Свод!$J$36:$K$40,P1_T1_Protect,P2_T1_Protect,P3_T1_Protect,P4_T1_Protect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localSheetId="0" hidden="1">[8]FST5!$G$100:$G$116,[8]FST5!$G$118:$G$123,[8]FST5!$G$125:$G$126,[8]FST5!$G$128:$G$131,[8]FST5!$G$133,[8]FST5!$G$135:$G$139,[8]FST5!$G$141</definedName>
    <definedName name="P2_dip" hidden="1">[9]База!$G$100:$G$116,[9]База!$G$118:$G$123,[9]База!$G$125:$G$126,[9]База!$G$128:$G$131,[9]База!$G$133,[9]База!$G$135:$G$139,[9]База!$G$141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 localSheetId="0" hidden="1">#REF!,#REF!,#REF!,#REF!,#REF!,#REF!,#REF!,#REF!</definedName>
    <definedName name="P2_SCOPE_16_PRT" hidden="1">[9]База!$E$38:$I$38,[9]База!$E$41:$I$41,[9]База!$E$45:$I$47,[9]База!$E$49:$I$49,[9]База!$E$53:$I$54,[9]База!$E$56:$I$57,[9]База!$E$59:$I$59,[9]База!$E$9:$I$13</definedName>
    <definedName name="P2_SCOPE_4_PRT" localSheetId="0" hidden="1">#REF!,#REF!,#REF!,#REF!,#REF!,#REF!,#REF!,#REF!,#REF!</definedName>
    <definedName name="P2_SCOPE_4_PRT" hidden="1">[9]База!$P$25:$S$25,[9]База!$P$27:$S$31,[9]База!$U$14:$X$20,[9]База!$U$23:$X$23,[9]База!$U$25:$X$25,[9]База!$U$27:$X$31,[9]База!$Z$14:$AC$20,[9]База!$Z$23:$AC$23,[9]База!$Z$25:$AC$25</definedName>
    <definedName name="P2_SCOPE_5_PRT" localSheetId="0" hidden="1">#REF!,#REF!,#REF!,#REF!,#REF!,#REF!,#REF!,#REF!,#REF!</definedName>
    <definedName name="P2_SCOPE_5_PRT" hidden="1">[9]База!$P$25:$S$25,[9]База!$P$27:$S$31,[9]База!$U$14:$X$21,[9]База!$U$23:$X$23,[9]База!$U$25:$X$25,[9]База!$U$27:$X$31,[9]База!$Z$14:$AC$21,[9]База!$Z$23:$AC$23,[9]База!$Z$25:$AC$25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localSheetId="0" hidden="1">#REF!,#REF!,#REF!,#REF!</definedName>
    <definedName name="P2_SCOPE_F1_PRT" hidden="1">[9]База!$D$56:$E$59,[9]База!$D$34:$E$50,[9]База!$D$32:$E$32,[9]База!$D$23:$E$30</definedName>
    <definedName name="P2_SCOPE_F2_PRT" localSheetId="0" hidden="1">#REF!,#REF!,#REF!,#REF!</definedName>
    <definedName name="P2_SCOPE_F2_PRT" hidden="1">[9]База!$D$52:$G$54,[9]База!$C$21:$E$42,[9]База!$A$12:$E$12,[9]База!$C$8:$E$11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localSheetId="0" hidden="1">#REF!,#REF!,#REF!,#REF!,#REF!</definedName>
    <definedName name="P2_SCOPE_PER_PRT" hidden="1">[9]База!$N$14:$N$25,[9]База!$N$27:$N$31,[9]База!$J$27:$K$31,[9]База!$F$27:$H$31,[9]База!$F$33:$H$37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2_T1_Protect" hidden="1">#REF!,#REF!,#REF!,#REF!,#REF!,#REF!</definedName>
    <definedName name="P2_T4_Protect" hidden="1">#REF!,#REF!,#REF!,#REF!,#REF!,#REF!,#REF!,#REF!,#REF!</definedName>
    <definedName name="P3_dip" localSheetId="0" hidden="1">[8]FST5!$G$143:$G$145,[8]FST5!$G$214:$G$217,[8]FST5!$G$219:$G$224,[8]FST5!$G$226,[8]FST5!$G$228,[8]FST5!$G$230,[8]FST5!$G$232,[8]FST5!$G$197:$G$212</definedName>
    <definedName name="P3_dip" hidden="1">[9]База!$G$143:$G$145,[9]База!$G$214:$G$217,[9]База!$G$219:$G$224,[9]База!$G$226,[9]База!$G$228,[9]База!$G$230,[9]База!$G$232,[9]База!$G$197:$G$212</definedName>
    <definedName name="P3_SC22" localSheetId="0" hidden="1">#REF!,#REF!,#REF!,#REF!,#REF!,#REF!</definedName>
    <definedName name="P3_SC22" hidden="1">#REF!,#REF!,#REF!,#REF!,#REF!,#REF!</definedName>
    <definedName name="P3_SCOPE_F1_PRT" localSheetId="0" hidden="1">#REF!,#REF!,#REF!,#REF!</definedName>
    <definedName name="P3_SCOPE_F1_PRT" hidden="1">[9]База!$E$16:$E$17,[9]База!$C$4:$D$4,[9]База!$C$7:$E$10,[9]База!$A$11:$E$11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localSheetId="0" hidden="1">#REF!,#REF!,#REF!,#REF!,#REF!</definedName>
    <definedName name="P3_SCOPE_PER_PRT" hidden="1">[9]База!$J$33:$K$37,[9]База!$N$33:$N$37,[9]База!$F$39:$H$43,[9]База!$J$39:$K$43,[9]База!$N$39:$N$43</definedName>
    <definedName name="P3_SCOPE_SV_PRT" localSheetId="0" hidden="1">#REF!,#REF!,#REF!,#REF!,#REF!,#REF!,#REF!</definedName>
    <definedName name="P3_SCOPE_SV_PRT" hidden="1">#REF!,#REF!,#REF!,#REF!,#REF!,#REF!,#REF!</definedName>
    <definedName name="P3_T1_Protect" hidden="1">#REF!,#REF!,#REF!,#REF!,#REF!</definedName>
    <definedName name="P4_dip" localSheetId="0" hidden="1">[8]FST5!$G$70:$G$75,[8]FST5!$G$77:$G$78,[8]FST5!$G$80:$G$83,[8]FST5!$G$85,[8]FST5!$G$87:$G$91,[8]FST5!$G$93,[8]FST5!$G$95:$G$97,[8]FST5!$G$52:$G$68</definedName>
    <definedName name="P4_dip" hidden="1">[9]База!$G$70:$G$75,[9]База!$G$77:$G$78,[9]База!$G$80:$G$83,[9]База!$G$85,[9]База!$G$87:$G$91,[9]База!$G$93,[9]База!$G$95:$G$97,[9]База!$G$52:$G$68</definedName>
    <definedName name="P4_SCOPE_F1_PRT" localSheetId="0" hidden="1">#REF!,#REF!,#REF!,#REF!</definedName>
    <definedName name="P4_SCOPE_F1_PRT" hidden="1">[9]База!$C$13:$E$13,[9]База!$A$14:$E$14,[9]База!$C$23:$C$50,[9]База!$C$54:$C$95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localSheetId="0" hidden="1">#REF!,#REF!,#REF!,#REF!,#REF!</definedName>
    <definedName name="P4_SCOPE_PER_PRT" hidden="1">[9]База!$F$45:$H$49,[9]База!$J$45:$K$49,[9]База!$N$45:$N$49,[9]База!$F$53:$G$64,[9]База!$H$54:$H$58</definedName>
    <definedName name="P4_T1_Protect" hidden="1">#REF!,#REF!,#REF!,#REF!,#REF!,#REF!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localSheetId="0" hidden="1">#REF!,#REF!,#REF!,#REF!,#REF!</definedName>
    <definedName name="P5_SCOPE_PER_PRT" hidden="1">[9]База!$H$60:$H$64,[9]База!$J$53:$J$64,[9]База!$K$54:$K$58,[9]База!$K$60:$K$64,[9]База!$N$53:$N$64</definedName>
    <definedName name="P5_T1_Protect" hidden="1">#REF!,#REF!,#REF!,#REF!,#REF!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localSheetId="0" hidden="1">#REF!,#REF!,#REF!,#REF!,#REF!</definedName>
    <definedName name="P6_SCOPE_PER_PRT" hidden="1">[9]База!$F$66:$H$70,[9]База!$J$66:$K$70,[9]База!$N$66:$N$70,[9]База!$F$72:$H$76,[9]База!$J$72:$K$76</definedName>
    <definedName name="P6_T1_Protect" hidden="1">#REF!,#REF!,#REF!,#REF!,#REF!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#REF!,#REF!,#REF!,#REF!,#REF!,'Форма 1'!P1_SCOPE_NotInd2,'Форма 1'!P2_SCOPE_NotInd2,'Форма 1'!P3_SCOPE_NotInd2</definedName>
    <definedName name="P7_SCOPE_NotInd2" hidden="1">#REF!,#REF!,#REF!,#REF!,#REF!,P1_SCOPE_NotInd2,P2_SCOPE_NotInd2,P3_SCOPE_NotInd2</definedName>
    <definedName name="P7_SCOPE_PER_PRT" localSheetId="0" hidden="1">#REF!,#REF!,#REF!,#REF!,#REF!</definedName>
    <definedName name="P7_SCOPE_PER_PRT" hidden="1">[9]База!$N$72:$N$76,[9]База!$F$78:$H$82,[9]База!$J$78:$K$82,[9]База!$N$78:$N$82,[9]База!$F$84:$H$88</definedName>
    <definedName name="P7_T1_Protect" hidden="1">#REF!,#REF!,#REF!,#REF!,#REF!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0" hidden="1">#REF!,#REF!,#REF!,'Форма 1'!P1_SCOPE_PER_PRT,'Форма 1'!P2_SCOPE_PER_PRT,'Форма 1'!P3_SCOPE_PER_PRT,'Форма 1'!P4_SCOPE_PER_PRT</definedName>
    <definedName name="P8_SCOPE_PER_PRT" hidden="1">[16]База!$J$84:$K$88,[16]База!$N$84:$N$88,[16]База!$F$14:$G$25,P1_SCOPE_PER_PRT,P2_SCOPE_PER_PRT,P3_SCOPE_PER_PRT,P4_SCOPE_PER_PRT</definedName>
    <definedName name="P8_T1_Protect" hidden="1">#REF!,#REF!,#REF!,#REF!,#REF!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#REF!,'Форма 1'!P1_SCOPE_NOTIND,'Форма 1'!P2_SCOPE_NOTIND,'Форма 1'!P3_SCOPE_NOTIND,'Форма 1'!P4_SCOPE_NOTIND,'Форма 1'!P5_SCOPE_NOTIND,'Форма 1'!P6_SCOPE_NOTIND,'Форма 1'!P7_SCOPE_NOTIND</definedName>
    <definedName name="P9_SCOPE_NotInd" hidden="1">#REF!,P1_SCOPE_NOTIND,P2_SCOPE_NOTIND,P3_SCOPE_NOTIND,P4_SCOPE_NOTIND,P5_SCOPE_NOTIND,P6_SCOPE_NOTIND,P7_SCOPE_NOTIND</definedName>
    <definedName name="P9_T1_Protect" hidden="1">#REF!,#REF!,#REF!,#REF!,#REF!</definedName>
    <definedName name="REGIONS">[9]База!$C$6:$C$89</definedName>
    <definedName name="rgk">[9]База!$G$214:$G$217,[9]База!$G$219:$G$224,[9]База!$G$226,[9]База!$G$228,[9]База!$G$230,[9]База!$G$232,[9]База!$G$197:$G$212</definedName>
    <definedName name="rrr">[17]Справочники!$B$23:$B$26</definedName>
    <definedName name="rrtget6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[18]t_настройки!$I$88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yt">[9]База!$G$70:$G$75,[9]База!$G$77:$G$78,[9]База!$G$80:$G$83,[9]База!$G$85,[9]База!$G$87:$G$91,[9]База!$G$93,[9]База!$G$95:$G$97,[9]База!$G$52:$G$68</definedName>
    <definedName name="SCENARIOS">[9]База!$K$6:$K$7</definedName>
    <definedName name="SCOPE_16_PRT">P1_SCOPE_16_PRT,P2_SCOPE_16_PRT</definedName>
    <definedName name="SCOPE_17.1_PRT">[9]База!$D$14:$F$17,[9]База!$D$19:$F$22,[9]База!$I$9:$I$12,[9]База!$I$14:$I$17,[9]База!$I$19:$I$22,[9]База!$D$9:$F$12</definedName>
    <definedName name="SCOPE_17_PRT">[16]База!$J$39:$M$41,[16]База!$E$43:$H$51,[16]База!$J$43:$M$51,[16]База!$E$54:$H$56,[16]База!$E$58:$H$66,[16]База!$E$69:$M$81,[16]База!$E$9:$H$11,P1_SCOPE_17_PRT</definedName>
    <definedName name="SCOPE_2">#REF!</definedName>
    <definedName name="SCOPE_2_1">#REF!</definedName>
    <definedName name="SCOPE_24_LD">[9]База!$E$8:$J$47,[9]База!$E$49:$J$66</definedName>
    <definedName name="SCOPE_24_PRT">[9]База!$E$41:$I$41,[9]База!$E$34:$I$34,[9]База!$E$36:$I$36,[9]База!$E$43:$I$43</definedName>
    <definedName name="SCOPE_25_PRT">[9]База!$E$20:$I$20,[9]База!$E$34:$I$34,[9]База!$E$41:$I$41,[9]База!$E$8:$I$10</definedName>
    <definedName name="SCOPE_4_PRT">[16]База!$Z$27:$AC$31,[16]База!$F$14:$I$20,P1_SCOPE_4_PRT,P2_SCOPE_4_PRT</definedName>
    <definedName name="SCOPE_5_PRT">[16]База!$Z$27:$AC$31,[16]База!$F$14:$I$21,P1_SCOPE_5_PRT,P2_SCOPE_5_PRT</definedName>
    <definedName name="SCOPE_CORR">#REF!,#REF!,#REF!,#REF!,#REF!,[19]!P1_SCOPE_CORR,[19]!P2_SCOPE_CORR</definedName>
    <definedName name="SCOPE_CPR">#REF!</definedName>
    <definedName name="SCOPE_DOP">#REF!,[19]!P1_SCOPE_DOP</definedName>
    <definedName name="SCOPE_DOP2">#REF!,#REF!,#REF!,#REF!,#REF!,#REF!</definedName>
    <definedName name="SCOPE_DOP3">#REF!,#REF!,#REF!,#REF!,#REF!,#REF!</definedName>
    <definedName name="SCOPE_F1_PRT">[16]База!$D$86:$E$95,P1_SCOPE_F1_PRT,P2_SCOPE_F1_PRT,P3_SCOPE_F1_PRT,P4_SCOPE_F1_PRT</definedName>
    <definedName name="SCOPE_F2_PRT">[16]База!$C$5:$D$5,[16]База!$C$52:$C$57,[16]База!$D$57:$G$57,P1_SCOPE_F2_PRT,P2_SCOPE_F2_PRT</definedName>
    <definedName name="SCOPE_FST7">#REF!,#REF!,#REF!,#REF!,[19]!P1_SCOPE_FST7</definedName>
    <definedName name="SCOPE_FULL_LOAD">P16_SCOPE_FULL_LOAD,P17_SCOPE_FULL_LOAD</definedName>
    <definedName name="SCOPE_IND">#REF!,#REF!,[19]!P1_SCOPE_IND,[19]!P2_SCOPE_IND,[19]!P3_SCOPE_IND,[19]!P4_SCOPE_IND</definedName>
    <definedName name="SCOPE_IND2">#REF!,#REF!,#REF!,[19]!P1_SCOPE_IND2,[19]!P2_SCOPE_IND2,[19]!P3_SCOPE_IND2,[19]!P4_SCOPE_IND2</definedName>
    <definedName name="SCOPE_NOTIND">P1_SCOPE_NOTIND,P2_SCOPE_NOTIND,P3_SCOPE_NOTIND,P4_SCOPE_NOTIND,P5_SCOPE_NOTIND,P6_SCOPE_NOTIND,P7_SCOPE_NOTIND,P8_SCOPE_NOTIND</definedName>
    <definedName name="SCOPE_NotInd2">P4_SCOPE_NotInd2,P5_SCOPE_NotInd2,P6_SCOPE_NotInd2,P7_SCOPE_NotInd2</definedName>
    <definedName name="SCOPE_NotInd3">#REF!,#REF!,#REF!,[19]!P1_SCOPE_NotInd3,[19]!P2_SCOPE_NotInd3</definedName>
    <definedName name="SCOPE_OUTD">[9]База!$G$23:$G$30,[9]База!$G$32:$G$35,[9]База!$G$37,[9]База!$G$39:$G$45,[9]База!$G$47,[9]База!$G$49,[9]База!$G$5:$G$21</definedName>
    <definedName name="SCOPE_PER_PRT">P5_SCOPE_PER_PRT,P6_SCOPE_PER_PRT,P7_SCOPE_PER_PRT,P8_SCOPE_PER_PRT</definedName>
    <definedName name="SCOPE_SAVE2">#REF!,#REF!,#REF!,#REF!,#REF!,[19]!P1_SCOPE_SAVE2,[19]!P2_SCOPE_SAVE2</definedName>
    <definedName name="SCOPE_SPR_PRT">[9]База!$D$21:$J$22,[9]База!$E$13:$I$14,[9]База!$F$27:$H$28</definedName>
    <definedName name="SCOPE_SS">#REF!,#REF!,#REF!,#REF!,#REF!,#REF!</definedName>
    <definedName name="SCOPE_SS2">#REF!</definedName>
    <definedName name="SCOPE_SV_LD1">#REF!,#REF!,#REF!,#REF!,#REF!,[19]!P1_SCOPE_SV_LD1</definedName>
    <definedName name="SCOPE_SV_LD2">#REF!</definedName>
    <definedName name="SCOPE_SV_PRT">P1_SCOPE_SV_PRT,P2_SCOPE_SV_PRT,P3_SCOPE_SV_PRT</definedName>
    <definedName name="SCOPE_TP">[9]База!$L$12:$L$23,[9]База!$L$5:$L$8</definedName>
    <definedName name="TARGET">[20]TEHSHEET!$I$42:$I$45</definedName>
    <definedName name="ty">[1]FES!#REF!</definedName>
    <definedName name="uka">#N/A</definedName>
    <definedName name="WNG87317458REWQ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">#REF!</definedName>
    <definedName name="А1">#REF!</definedName>
    <definedName name="А77">[21]Рейтинг!$A$14</definedName>
    <definedName name="ав">#REF!</definedName>
    <definedName name="аоаладжв">[1]FES!#REF!</definedName>
    <definedName name="БазовыйПериод">[22]Заголовок!$B$15</definedName>
    <definedName name="БС">[23]Справочники!$A$4:$A$6</definedName>
    <definedName name="в23ё">#N/A</definedName>
    <definedName name="вв">#N/A</definedName>
    <definedName name="вв110">'[24]ПС рек'!#REF!</definedName>
    <definedName name="вв20">'[24]ПС рек'!#REF!</definedName>
    <definedName name="вв220">'[24]ПС рек'!#REF!</definedName>
    <definedName name="вв330">'[24]ПС рек'!#REF!</definedName>
    <definedName name="вв35">'[24]ПС рек'!#REF!</definedName>
    <definedName name="вв500">'[24]ПС рек'!#REF!</definedName>
    <definedName name="вв750">'[24]ПС рек'!#REF!</definedName>
    <definedName name="Вид_Бизнеса">[25]t_настройки!#REF!</definedName>
    <definedName name="Виды_деятельности">#REF!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ЛТРАССА">'[24]ЛЭП нов'!#REF!</definedName>
    <definedName name="вн20">'[24]ПС рек'!#REF!</definedName>
    <definedName name="всего">'[24]ПС рек'!#REF!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ггр">#N/A</definedName>
    <definedName name="Год">#REF!</definedName>
    <definedName name="Год_выбрано">#REF!</definedName>
    <definedName name="Год_Выбрано_Название">#REF!</definedName>
    <definedName name="График_1_параметр">#REF!</definedName>
    <definedName name="График_3_параметр">#REF!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уш17438оаотолодыват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>#N/A</definedName>
    <definedName name="ДЗО_Выбрано">#REF!</definedName>
    <definedName name="ДРУГОЕ">[26]Справочники!$A$26:$A$28</definedName>
    <definedName name="дтп">'[24]ПС рек'!#REF!</definedName>
    <definedName name="_xlnm.Print_Titles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">#N/A</definedName>
    <definedName name="йй">#N/A</definedName>
    <definedName name="йййййййййййййййййййййййй">#N/A</definedName>
    <definedName name="йцу">#N/A</definedName>
    <definedName name="кв3">#N/A</definedName>
    <definedName name="Квартал">[27]t_Настройки!$B$70:$B$73</definedName>
    <definedName name="ке">#N/A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дьл">#REF!</definedName>
    <definedName name="лена">#N/A</definedName>
    <definedName name="лод">#N/A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СК">'[24]ЛЭП нов'!#REF!</definedName>
    <definedName name="мтп">'[24]ПС рек'!#REF!</definedName>
    <definedName name="мым">#N/A</definedName>
    <definedName name="Н5">[28]Данные!$I$7</definedName>
    <definedName name="НАПР">'[24]ПС рек'!#REF!</definedName>
    <definedName name="нгг">#REF!</definedName>
    <definedName name="новый" localSheetId="0" hidden="1">#REF!,#REF!,#REF!,#REF!,#REF!,'Форма 1'!P1_SCOPE_NotInd2,'Форма 1'!P2_SCOPE_NotInd2,'Форма 1'!P3_SCOPE_NotInd2</definedName>
    <definedName name="новый" hidden="1">#REF!,#REF!,#REF!,#REF!,#REF!,P1_SCOPE_NotInd2,P2_SCOPE_NotInd2,P3_SCOPE_NotInd2</definedName>
    <definedName name="Номер_ДЗО">[16]База!$I$43</definedName>
    <definedName name="НП">[29]Исходные!$H$5</definedName>
    <definedName name="НСРФ">[30]Регионы!$A$2:$A$90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'Форма 1'!$B$1:$AC$99</definedName>
    <definedName name="_xlnm.Print_Area" localSheetId="1">Форма_2!$A$1:$T$99</definedName>
    <definedName name="одкз110">'[24]ПС рек'!#REF!</definedName>
    <definedName name="одкз220">'[24]ПС рек'!#REF!</definedName>
    <definedName name="одкз35">'[24]ПС рек'!#REF!</definedName>
    <definedName name="оро">#N/A</definedName>
    <definedName name="отп">'[24]ПС рек'!#REF!</definedName>
    <definedName name="отп35">'[24]ПС рек'!#REF!</definedName>
    <definedName name="отп35кВ">'[24]ПС рек'!#REF!</definedName>
    <definedName name="первый">#REF!</definedName>
    <definedName name="Период">#REF!</definedName>
    <definedName name="Период_Выбрано">#REF!</definedName>
    <definedName name="ПериодРегулирования">[22]Заголовок!$B$14</definedName>
    <definedName name="Погрешность_вычислений">#REF!</definedName>
    <definedName name="ПоследнийГод">[26]Заголовок!$B$16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'[24]ПС рек'!#REF!</definedName>
    <definedName name="прочее">'[24]ПС рек'!#REF!</definedName>
    <definedName name="ПЭ">[26]Справочники!$A$10:$A$12</definedName>
    <definedName name="РГК">[26]Справочники!$A$4:$A$4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ор">#N/A</definedName>
    <definedName name="с">#N/A</definedName>
    <definedName name="СДТУ">'[24]ПС рек'!#REF!</definedName>
    <definedName name="СОБ">'[24]ПС рек'!#REF!</definedName>
    <definedName name="Список_ДЗО">#REF!</definedName>
    <definedName name="список_контр.котловой">[27]t_Настройки!$B$42:$B$53</definedName>
    <definedName name="Список_контрагентов">[27]t_Настройки!$B$36:$B$39</definedName>
    <definedName name="Список_филиалов">[27]t_Настройки!$B$23:$B$26</definedName>
    <definedName name="список_филиалов1">[27]t_Настройки!$B$29:$B$33</definedName>
    <definedName name="сс">#N/A</definedName>
    <definedName name="сссс">#N/A</definedName>
    <definedName name="ссы">#N/A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>#N/A</definedName>
    <definedName name="УГОЛЬ">[26]Справочники!$A$19:$A$21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ц">#N/A</definedName>
    <definedName name="цу">#N/A</definedName>
    <definedName name="четвертый">#REF!</definedName>
    <definedName name="шшшшшо">#N/A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в">#N/A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2" i="10" l="1"/>
  <c r="C99" i="9" l="1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B99" i="9" l="1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8" i="9"/>
  <c r="B27" i="9"/>
  <c r="B26" i="9"/>
  <c r="B25" i="9"/>
  <c r="B24" i="9"/>
  <c r="B23" i="9"/>
  <c r="B22" i="9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8" i="7"/>
  <c r="B27" i="7"/>
  <c r="B26" i="7"/>
  <c r="B25" i="7"/>
  <c r="B24" i="7"/>
  <c r="B23" i="7"/>
  <c r="B22" i="7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8" i="6"/>
  <c r="B27" i="6"/>
  <c r="B26" i="6"/>
  <c r="B25" i="6"/>
  <c r="B24" i="6"/>
  <c r="B23" i="6"/>
  <c r="B22" i="6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8" i="5"/>
  <c r="B27" i="5"/>
  <c r="B26" i="5"/>
  <c r="B25" i="5"/>
  <c r="B24" i="5"/>
  <c r="B23" i="5"/>
  <c r="B22" i="5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8" i="4"/>
  <c r="B27" i="4"/>
  <c r="B26" i="4"/>
  <c r="B25" i="4"/>
  <c r="B24" i="4"/>
  <c r="B23" i="4"/>
  <c r="B22" i="4"/>
  <c r="F164" i="10" l="1"/>
  <c r="F272" i="10"/>
  <c r="F271" i="10"/>
  <c r="F270" i="10"/>
  <c r="F287" i="10"/>
  <c r="F286" i="10"/>
  <c r="F285" i="10"/>
  <c r="E242" i="10"/>
  <c r="E210" i="10"/>
  <c r="E209" i="10"/>
  <c r="E66" i="10"/>
  <c r="D202" i="10" l="1"/>
  <c r="E202" i="10"/>
  <c r="F202" i="10" s="1"/>
  <c r="G202" i="10" s="1"/>
  <c r="F203" i="10"/>
  <c r="F204" i="10"/>
  <c r="F205" i="10"/>
  <c r="F206" i="10"/>
  <c r="F208" i="10"/>
  <c r="E199" i="10"/>
  <c r="E197" i="10"/>
  <c r="E195" i="10"/>
  <c r="E194" i="10"/>
  <c r="E193" i="10"/>
  <c r="E189" i="10"/>
  <c r="E186" i="10"/>
  <c r="E185" i="10"/>
  <c r="E183" i="10"/>
  <c r="E174" i="10"/>
  <c r="E172" i="10"/>
  <c r="E166" i="10"/>
  <c r="E43" i="10"/>
  <c r="E86" i="10"/>
  <c r="F163" i="10"/>
  <c r="D73" i="10"/>
  <c r="E71" i="10"/>
  <c r="E67" i="10"/>
  <c r="E61" i="10"/>
  <c r="E198" i="10" s="1"/>
  <c r="D54" i="10"/>
  <c r="E55" i="10"/>
  <c r="E54" i="10" s="1"/>
  <c r="E52" i="10" s="1"/>
  <c r="E22" i="10"/>
  <c r="E201" i="10" l="1"/>
  <c r="E184" i="10" s="1"/>
  <c r="E37" i="10"/>
  <c r="F31" i="10"/>
  <c r="E124" i="10"/>
  <c r="E118" i="10"/>
  <c r="E117" i="10"/>
  <c r="E115" i="10"/>
  <c r="E102" i="10"/>
  <c r="E96" i="10"/>
  <c r="E95" i="10"/>
  <c r="E93" i="10"/>
  <c r="E92" i="10"/>
  <c r="E120" i="10" s="1"/>
  <c r="E91" i="10"/>
  <c r="E119" i="10" s="1"/>
  <c r="E90" i="10"/>
  <c r="E89" i="10"/>
  <c r="E87" i="10"/>
  <c r="E85" i="10"/>
  <c r="E84" i="10"/>
  <c r="E83" i="10"/>
  <c r="E82" i="10"/>
  <c r="E81" i="10"/>
  <c r="E76" i="10"/>
  <c r="E69" i="10"/>
  <c r="E94" i="10"/>
  <c r="E122" i="10" s="1"/>
  <c r="E88" i="10"/>
  <c r="E116" i="10" s="1"/>
  <c r="D22" i="10"/>
  <c r="E349" i="10"/>
  <c r="E73" i="10" l="1"/>
  <c r="E72" i="10" s="1"/>
  <c r="E80" i="10"/>
  <c r="E108" i="10" s="1"/>
  <c r="F22" i="10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8" i="3"/>
  <c r="B27" i="3"/>
  <c r="B26" i="3"/>
  <c r="B25" i="3"/>
  <c r="B24" i="3"/>
  <c r="B23" i="3"/>
  <c r="B22" i="3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E114" i="10" l="1"/>
  <c r="E123" i="10" s="1"/>
  <c r="E121" i="10"/>
  <c r="M90" i="7"/>
  <c r="M28" i="7" s="1"/>
  <c r="L90" i="7"/>
  <c r="L28" i="7" s="1"/>
  <c r="K90" i="7"/>
  <c r="J90" i="7"/>
  <c r="J28" i="7" s="1"/>
  <c r="M85" i="7"/>
  <c r="L85" i="7"/>
  <c r="K85" i="7"/>
  <c r="K25" i="7" s="1"/>
  <c r="J85" i="7"/>
  <c r="M82" i="7"/>
  <c r="M81" i="7" s="1"/>
  <c r="L82" i="7"/>
  <c r="L81" i="7" s="1"/>
  <c r="K82" i="7"/>
  <c r="J82" i="7"/>
  <c r="J81" i="7" s="1"/>
  <c r="K81" i="7"/>
  <c r="M69" i="7"/>
  <c r="L69" i="7"/>
  <c r="K69" i="7"/>
  <c r="J69" i="7"/>
  <c r="M66" i="7"/>
  <c r="L66" i="7"/>
  <c r="K66" i="7"/>
  <c r="J66" i="7"/>
  <c r="M63" i="7"/>
  <c r="M62" i="7" s="1"/>
  <c r="L63" i="7"/>
  <c r="L62" i="7" s="1"/>
  <c r="K63" i="7"/>
  <c r="J63" i="7"/>
  <c r="J62" i="7" s="1"/>
  <c r="K62" i="7"/>
  <c r="M58" i="7"/>
  <c r="M56" i="7" s="1"/>
  <c r="L58" i="7"/>
  <c r="L56" i="7" s="1"/>
  <c r="K58" i="7"/>
  <c r="J58" i="7"/>
  <c r="J56" i="7" s="1"/>
  <c r="K56" i="7"/>
  <c r="K55" i="7" s="1"/>
  <c r="K24" i="7" s="1"/>
  <c r="M50" i="7"/>
  <c r="L50" i="7"/>
  <c r="K50" i="7"/>
  <c r="K49" i="7" s="1"/>
  <c r="J50" i="7"/>
  <c r="M49" i="7"/>
  <c r="L49" i="7"/>
  <c r="J49" i="7"/>
  <c r="M40" i="7"/>
  <c r="L40" i="7"/>
  <c r="K40" i="7"/>
  <c r="J40" i="7"/>
  <c r="M37" i="7"/>
  <c r="L37" i="7"/>
  <c r="K37" i="7"/>
  <c r="J37" i="7"/>
  <c r="M34" i="7"/>
  <c r="L34" i="7"/>
  <c r="K34" i="7"/>
  <c r="K31" i="7" s="1"/>
  <c r="J34" i="7"/>
  <c r="M31" i="7"/>
  <c r="M30" i="7" s="1"/>
  <c r="L31" i="7"/>
  <c r="L30" i="7" s="1"/>
  <c r="J31" i="7"/>
  <c r="J30" i="7" s="1"/>
  <c r="K28" i="7"/>
  <c r="M27" i="7"/>
  <c r="L27" i="7"/>
  <c r="K27" i="7"/>
  <c r="J27" i="7"/>
  <c r="M26" i="7"/>
  <c r="L26" i="7"/>
  <c r="K26" i="7"/>
  <c r="J26" i="7"/>
  <c r="M25" i="7"/>
  <c r="L25" i="7"/>
  <c r="J25" i="7"/>
  <c r="E138" i="10" l="1"/>
  <c r="E196" i="10"/>
  <c r="K30" i="7"/>
  <c r="J29" i="7"/>
  <c r="J23" i="7"/>
  <c r="J55" i="7"/>
  <c r="J24" i="7" s="1"/>
  <c r="L23" i="7"/>
  <c r="L55" i="7"/>
  <c r="L24" i="7" s="1"/>
  <c r="M23" i="7"/>
  <c r="M55" i="7"/>
  <c r="M24" i="7" s="1"/>
  <c r="M22" i="7" l="1"/>
  <c r="M29" i="7"/>
  <c r="K29" i="7"/>
  <c r="K23" i="7"/>
  <c r="K22" i="7" s="1"/>
  <c r="L22" i="7"/>
  <c r="L29" i="7"/>
  <c r="J22" i="7"/>
  <c r="K70" i="5" l="1"/>
  <c r="S70" i="5"/>
  <c r="Q73" i="4"/>
  <c r="E90" i="4"/>
  <c r="E28" i="4" s="1"/>
  <c r="E85" i="4"/>
  <c r="E25" i="4" s="1"/>
  <c r="E82" i="4"/>
  <c r="E81" i="4"/>
  <c r="E70" i="4"/>
  <c r="E69" i="4" s="1"/>
  <c r="E55" i="4" s="1"/>
  <c r="E24" i="4" s="1"/>
  <c r="E66" i="4"/>
  <c r="E62" i="4"/>
  <c r="E58" i="4"/>
  <c r="E56" i="4"/>
  <c r="E50" i="4"/>
  <c r="E49" i="4" s="1"/>
  <c r="E43" i="4"/>
  <c r="E42" i="4" s="1"/>
  <c r="E41" i="4" s="1"/>
  <c r="E40" i="4" s="1"/>
  <c r="E37" i="4"/>
  <c r="E34" i="4"/>
  <c r="E31" i="4"/>
  <c r="E27" i="4"/>
  <c r="E26" i="4"/>
  <c r="K90" i="4"/>
  <c r="K28" i="4" s="1"/>
  <c r="K85" i="4"/>
  <c r="K82" i="4"/>
  <c r="K81" i="4" s="1"/>
  <c r="K69" i="4"/>
  <c r="K66" i="4"/>
  <c r="K62" i="4" s="1"/>
  <c r="K63" i="4"/>
  <c r="K58" i="4"/>
  <c r="K56" i="4"/>
  <c r="K50" i="4"/>
  <c r="K49" i="4"/>
  <c r="K43" i="4"/>
  <c r="K42" i="4" s="1"/>
  <c r="K41" i="4" s="1"/>
  <c r="K40" i="4" s="1"/>
  <c r="K37" i="4"/>
  <c r="K34" i="4"/>
  <c r="K31" i="4" s="1"/>
  <c r="K27" i="4"/>
  <c r="K26" i="4"/>
  <c r="K25" i="4"/>
  <c r="P90" i="4"/>
  <c r="P28" i="4" s="1"/>
  <c r="U28" i="4" s="1"/>
  <c r="O90" i="4"/>
  <c r="N90" i="4"/>
  <c r="P85" i="4"/>
  <c r="O85" i="4"/>
  <c r="T85" i="4" s="1"/>
  <c r="N85" i="4"/>
  <c r="S85" i="4" s="1"/>
  <c r="P82" i="4"/>
  <c r="P81" i="4" s="1"/>
  <c r="U81" i="4" s="1"/>
  <c r="O82" i="4"/>
  <c r="O81" i="4" s="1"/>
  <c r="T81" i="4" s="1"/>
  <c r="N82" i="4"/>
  <c r="N81" i="4"/>
  <c r="P70" i="4"/>
  <c r="O70" i="4"/>
  <c r="O69" i="4" s="1"/>
  <c r="N70" i="4"/>
  <c r="N69" i="4" s="1"/>
  <c r="S69" i="4" s="1"/>
  <c r="P69" i="4"/>
  <c r="U69" i="4" s="1"/>
  <c r="P66" i="4"/>
  <c r="O66" i="4"/>
  <c r="N66" i="4"/>
  <c r="S66" i="4" s="1"/>
  <c r="P62" i="4"/>
  <c r="O62" i="4"/>
  <c r="N62" i="4"/>
  <c r="S62" i="4" s="1"/>
  <c r="P58" i="4"/>
  <c r="O58" i="4"/>
  <c r="N58" i="4"/>
  <c r="P56" i="4"/>
  <c r="O56" i="4"/>
  <c r="N56" i="4"/>
  <c r="P50" i="4"/>
  <c r="O50" i="4"/>
  <c r="N50" i="4"/>
  <c r="P49" i="4"/>
  <c r="U49" i="4" s="1"/>
  <c r="O49" i="4"/>
  <c r="N49" i="4"/>
  <c r="P43" i="4"/>
  <c r="P42" i="4" s="1"/>
  <c r="O43" i="4"/>
  <c r="N43" i="4"/>
  <c r="O42" i="4"/>
  <c r="T42" i="4" s="1"/>
  <c r="N42" i="4"/>
  <c r="S42" i="4" s="1"/>
  <c r="O41" i="4"/>
  <c r="O40" i="4" s="1"/>
  <c r="T40" i="4" s="1"/>
  <c r="N41" i="4"/>
  <c r="N40" i="4" s="1"/>
  <c r="P37" i="4"/>
  <c r="O37" i="4"/>
  <c r="T37" i="4" s="1"/>
  <c r="N37" i="4"/>
  <c r="S37" i="4" s="1"/>
  <c r="P34" i="4"/>
  <c r="P31" i="4" s="1"/>
  <c r="O34" i="4"/>
  <c r="T34" i="4" s="1"/>
  <c r="N34" i="4"/>
  <c r="S34" i="4" s="1"/>
  <c r="N32" i="4"/>
  <c r="N31" i="4"/>
  <c r="S31" i="4" s="1"/>
  <c r="O28" i="4"/>
  <c r="T28" i="4" s="1"/>
  <c r="N28" i="4"/>
  <c r="S28" i="4" s="1"/>
  <c r="P27" i="4"/>
  <c r="U27" i="4" s="1"/>
  <c r="O27" i="4"/>
  <c r="T27" i="4" s="1"/>
  <c r="N27" i="4"/>
  <c r="P26" i="4"/>
  <c r="O26" i="4"/>
  <c r="N26" i="4"/>
  <c r="P25" i="4"/>
  <c r="U25" i="4" s="1"/>
  <c r="O25" i="4"/>
  <c r="T25" i="4" s="1"/>
  <c r="N25" i="4"/>
  <c r="S25" i="4" s="1"/>
  <c r="S26" i="4"/>
  <c r="T26" i="4"/>
  <c r="U26" i="4"/>
  <c r="S27" i="4"/>
  <c r="S32" i="4"/>
  <c r="T32" i="4"/>
  <c r="U32" i="4"/>
  <c r="S33" i="4"/>
  <c r="T33" i="4"/>
  <c r="U33" i="4"/>
  <c r="S35" i="4"/>
  <c r="T35" i="4"/>
  <c r="U35" i="4"/>
  <c r="S36" i="4"/>
  <c r="T36" i="4"/>
  <c r="U36" i="4"/>
  <c r="U37" i="4"/>
  <c r="S38" i="4"/>
  <c r="T38" i="4"/>
  <c r="U38" i="4"/>
  <c r="S39" i="4"/>
  <c r="T39" i="4"/>
  <c r="U39" i="4"/>
  <c r="T41" i="4"/>
  <c r="S43" i="4"/>
  <c r="T43" i="4"/>
  <c r="S44" i="4"/>
  <c r="T44" i="4"/>
  <c r="U44" i="4"/>
  <c r="S45" i="4"/>
  <c r="T45" i="4"/>
  <c r="U45" i="4"/>
  <c r="S46" i="4"/>
  <c r="T46" i="4"/>
  <c r="U46" i="4"/>
  <c r="S47" i="4"/>
  <c r="T47" i="4"/>
  <c r="U47" i="4"/>
  <c r="S48" i="4"/>
  <c r="T48" i="4"/>
  <c r="U48" i="4"/>
  <c r="S49" i="4"/>
  <c r="T49" i="4"/>
  <c r="S50" i="4"/>
  <c r="T50" i="4"/>
  <c r="U50" i="4"/>
  <c r="S51" i="4"/>
  <c r="T51" i="4"/>
  <c r="U51" i="4"/>
  <c r="S52" i="4"/>
  <c r="T52" i="4"/>
  <c r="U52" i="4"/>
  <c r="S53" i="4"/>
  <c r="T53" i="4"/>
  <c r="U53" i="4"/>
  <c r="S54" i="4"/>
  <c r="T54" i="4"/>
  <c r="U54" i="4"/>
  <c r="T56" i="4"/>
  <c r="U56" i="4"/>
  <c r="S57" i="4"/>
  <c r="T57" i="4"/>
  <c r="U57" i="4"/>
  <c r="S58" i="4"/>
  <c r="T58" i="4"/>
  <c r="U58" i="4"/>
  <c r="S59" i="4"/>
  <c r="T59" i="4"/>
  <c r="U59" i="4"/>
  <c r="S60" i="4"/>
  <c r="T60" i="4"/>
  <c r="U60" i="4"/>
  <c r="S61" i="4"/>
  <c r="T61" i="4"/>
  <c r="U61" i="4"/>
  <c r="T62" i="4"/>
  <c r="U62" i="4"/>
  <c r="S63" i="4"/>
  <c r="T63" i="4"/>
  <c r="U63" i="4"/>
  <c r="S64" i="4"/>
  <c r="T64" i="4"/>
  <c r="U64" i="4"/>
  <c r="S65" i="4"/>
  <c r="T65" i="4"/>
  <c r="U65" i="4"/>
  <c r="T66" i="4"/>
  <c r="U66" i="4"/>
  <c r="S67" i="4"/>
  <c r="T67" i="4"/>
  <c r="U67" i="4"/>
  <c r="S68" i="4"/>
  <c r="T68" i="4"/>
  <c r="U68" i="4"/>
  <c r="T70" i="4"/>
  <c r="U70" i="4"/>
  <c r="S71" i="4"/>
  <c r="T71" i="4"/>
  <c r="U71" i="4"/>
  <c r="S72" i="4"/>
  <c r="T72" i="4"/>
  <c r="U72" i="4"/>
  <c r="S73" i="4"/>
  <c r="T73" i="4"/>
  <c r="U73" i="4"/>
  <c r="S74" i="4"/>
  <c r="T74" i="4"/>
  <c r="U74" i="4"/>
  <c r="S75" i="4"/>
  <c r="T75" i="4"/>
  <c r="U75" i="4"/>
  <c r="S76" i="4"/>
  <c r="T76" i="4"/>
  <c r="U76" i="4"/>
  <c r="S77" i="4"/>
  <c r="T77" i="4"/>
  <c r="U77" i="4"/>
  <c r="S78" i="4"/>
  <c r="T78" i="4"/>
  <c r="U78" i="4"/>
  <c r="S79" i="4"/>
  <c r="T79" i="4"/>
  <c r="U79" i="4"/>
  <c r="S80" i="4"/>
  <c r="T80" i="4"/>
  <c r="U80" i="4"/>
  <c r="S81" i="4"/>
  <c r="S82" i="4"/>
  <c r="S83" i="4"/>
  <c r="T83" i="4"/>
  <c r="U83" i="4"/>
  <c r="S84" i="4"/>
  <c r="T84" i="4"/>
  <c r="U84" i="4"/>
  <c r="U85" i="4"/>
  <c r="S86" i="4"/>
  <c r="T86" i="4"/>
  <c r="U86" i="4"/>
  <c r="S87" i="4"/>
  <c r="T87" i="4"/>
  <c r="U87" i="4"/>
  <c r="S88" i="4"/>
  <c r="T88" i="4"/>
  <c r="U88" i="4"/>
  <c r="S89" i="4"/>
  <c r="T89" i="4"/>
  <c r="U89" i="4"/>
  <c r="S91" i="4"/>
  <c r="T91" i="4"/>
  <c r="U91" i="4"/>
  <c r="S92" i="4"/>
  <c r="T92" i="4"/>
  <c r="U92" i="4"/>
  <c r="S93" i="4"/>
  <c r="T93" i="4"/>
  <c r="U93" i="4"/>
  <c r="S94" i="4"/>
  <c r="T94" i="4"/>
  <c r="U94" i="4"/>
  <c r="S95" i="4"/>
  <c r="T95" i="4"/>
  <c r="U95" i="4"/>
  <c r="S96" i="4"/>
  <c r="T96" i="4"/>
  <c r="U96" i="4"/>
  <c r="S97" i="4"/>
  <c r="T97" i="4"/>
  <c r="U97" i="4"/>
  <c r="S98" i="4"/>
  <c r="T98" i="4"/>
  <c r="U98" i="4"/>
  <c r="S99" i="4"/>
  <c r="T99" i="4"/>
  <c r="U99" i="4"/>
  <c r="E30" i="4" l="1"/>
  <c r="K30" i="4"/>
  <c r="K29" i="4" s="1"/>
  <c r="K55" i="4"/>
  <c r="K24" i="4" s="1"/>
  <c r="S40" i="4"/>
  <c r="N30" i="4"/>
  <c r="T69" i="4"/>
  <c r="O55" i="4"/>
  <c r="U31" i="4"/>
  <c r="N55" i="4"/>
  <c r="P41" i="4"/>
  <c r="U42" i="4"/>
  <c r="U82" i="4"/>
  <c r="S56" i="4"/>
  <c r="U34" i="4"/>
  <c r="O31" i="4"/>
  <c r="U43" i="4"/>
  <c r="S41" i="4"/>
  <c r="P55" i="4"/>
  <c r="S70" i="4"/>
  <c r="T82" i="4"/>
  <c r="T90" i="4"/>
  <c r="U90" i="4"/>
  <c r="S90" i="4"/>
  <c r="E29" i="4" l="1"/>
  <c r="E23" i="4"/>
  <c r="E22" i="4" s="1"/>
  <c r="K23" i="4"/>
  <c r="K22" i="4" s="1"/>
  <c r="P24" i="4"/>
  <c r="U24" i="4" s="1"/>
  <c r="U55" i="4"/>
  <c r="P40" i="4"/>
  <c r="U41" i="4"/>
  <c r="S55" i="4"/>
  <c r="N24" i="4"/>
  <c r="S24" i="4" s="1"/>
  <c r="T31" i="4"/>
  <c r="O30" i="4"/>
  <c r="O24" i="4"/>
  <c r="T24" i="4" s="1"/>
  <c r="T55" i="4"/>
  <c r="N23" i="4"/>
  <c r="N29" i="4"/>
  <c r="S30" i="4"/>
  <c r="S29" i="4" s="1"/>
  <c r="O29" i="4" l="1"/>
  <c r="T30" i="4"/>
  <c r="T29" i="4" s="1"/>
  <c r="O23" i="4"/>
  <c r="S23" i="4"/>
  <c r="N22" i="4"/>
  <c r="S22" i="4" s="1"/>
  <c r="U40" i="4"/>
  <c r="P30" i="4"/>
  <c r="P29" i="4" l="1"/>
  <c r="U30" i="4"/>
  <c r="U29" i="4" s="1"/>
  <c r="P23" i="4"/>
  <c r="O22" i="4"/>
  <c r="T22" i="4" s="1"/>
  <c r="T23" i="4"/>
  <c r="U23" i="4" l="1"/>
  <c r="P22" i="4"/>
  <c r="U22" i="4" s="1"/>
  <c r="J90" i="4" l="1"/>
  <c r="J28" i="4" s="1"/>
  <c r="I90" i="4"/>
  <c r="H90" i="4"/>
  <c r="H28" i="4" s="1"/>
  <c r="G90" i="4"/>
  <c r="G28" i="4" s="1"/>
  <c r="F90" i="4"/>
  <c r="F28" i="4" s="1"/>
  <c r="J85" i="4"/>
  <c r="I85" i="4"/>
  <c r="H85" i="4"/>
  <c r="G85" i="4"/>
  <c r="F85" i="4"/>
  <c r="J82" i="4"/>
  <c r="J81" i="4" s="1"/>
  <c r="I82" i="4"/>
  <c r="I81" i="4" s="1"/>
  <c r="H82" i="4"/>
  <c r="G82" i="4"/>
  <c r="F82" i="4"/>
  <c r="H81" i="4"/>
  <c r="G81" i="4"/>
  <c r="F81" i="4"/>
  <c r="J70" i="4"/>
  <c r="I70" i="4"/>
  <c r="H70" i="4"/>
  <c r="G70" i="4"/>
  <c r="G69" i="4" s="1"/>
  <c r="F70" i="4"/>
  <c r="F69" i="4" s="1"/>
  <c r="J69" i="4"/>
  <c r="I69" i="4"/>
  <c r="H69" i="4"/>
  <c r="J66" i="4"/>
  <c r="I66" i="4"/>
  <c r="I62" i="4" s="1"/>
  <c r="H66" i="4"/>
  <c r="H62" i="4" s="1"/>
  <c r="G66" i="4"/>
  <c r="G62" i="4" s="1"/>
  <c r="F66" i="4"/>
  <c r="F62" i="4" s="1"/>
  <c r="J62" i="4"/>
  <c r="J58" i="4"/>
  <c r="J56" i="4" s="1"/>
  <c r="J55" i="4" s="1"/>
  <c r="J24" i="4" s="1"/>
  <c r="I58" i="4"/>
  <c r="I56" i="4" s="1"/>
  <c r="I55" i="4" s="1"/>
  <c r="I24" i="4" s="1"/>
  <c r="H58" i="4"/>
  <c r="H56" i="4" s="1"/>
  <c r="G58" i="4"/>
  <c r="G56" i="4" s="1"/>
  <c r="F58" i="4"/>
  <c r="F56" i="4" s="1"/>
  <c r="J50" i="4"/>
  <c r="J49" i="4" s="1"/>
  <c r="I50" i="4"/>
  <c r="I49" i="4" s="1"/>
  <c r="H50" i="4"/>
  <c r="H49" i="4" s="1"/>
  <c r="G50" i="4"/>
  <c r="G49" i="4" s="1"/>
  <c r="F50" i="4"/>
  <c r="F49" i="4" s="1"/>
  <c r="J43" i="4"/>
  <c r="J42" i="4" s="1"/>
  <c r="J41" i="4" s="1"/>
  <c r="J40" i="4" s="1"/>
  <c r="I43" i="4"/>
  <c r="I42" i="4" s="1"/>
  <c r="I41" i="4" s="1"/>
  <c r="I40" i="4" s="1"/>
  <c r="H43" i="4"/>
  <c r="H42" i="4" s="1"/>
  <c r="H41" i="4" s="1"/>
  <c r="H40" i="4" s="1"/>
  <c r="G43" i="4"/>
  <c r="F43" i="4"/>
  <c r="F42" i="4" s="1"/>
  <c r="F41" i="4" s="1"/>
  <c r="F40" i="4" s="1"/>
  <c r="G42" i="4"/>
  <c r="G41" i="4" s="1"/>
  <c r="G40" i="4" s="1"/>
  <c r="J37" i="4"/>
  <c r="I37" i="4"/>
  <c r="H37" i="4"/>
  <c r="G37" i="4"/>
  <c r="F37" i="4"/>
  <c r="J34" i="4"/>
  <c r="J31" i="4" s="1"/>
  <c r="J30" i="4" s="1"/>
  <c r="I34" i="4"/>
  <c r="I31" i="4" s="1"/>
  <c r="I30" i="4" s="1"/>
  <c r="H34" i="4"/>
  <c r="G34" i="4"/>
  <c r="F34" i="4"/>
  <c r="H31" i="4"/>
  <c r="G31" i="4"/>
  <c r="F31" i="4"/>
  <c r="I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P32" i="3"/>
  <c r="F55" i="4" l="1"/>
  <c r="F24" i="4" s="1"/>
  <c r="J23" i="4"/>
  <c r="J22" i="4" s="1"/>
  <c r="J29" i="4"/>
  <c r="F30" i="4"/>
  <c r="G30" i="4"/>
  <c r="H30" i="4"/>
  <c r="I23" i="4"/>
  <c r="I22" i="4" s="1"/>
  <c r="I29" i="4"/>
  <c r="G55" i="4"/>
  <c r="G24" i="4" s="1"/>
  <c r="H55" i="4"/>
  <c r="H24" i="4" s="1"/>
  <c r="H29" i="4" l="1"/>
  <c r="H23" i="4"/>
  <c r="H22" i="4" s="1"/>
  <c r="G29" i="4"/>
  <c r="G23" i="4"/>
  <c r="G22" i="4" s="1"/>
  <c r="F23" i="4"/>
  <c r="F22" i="4" s="1"/>
  <c r="F29" i="4"/>
  <c r="D349" i="10" l="1"/>
  <c r="D245" i="10" l="1"/>
  <c r="D210" i="10"/>
  <c r="D209" i="10" s="1"/>
  <c r="D242" i="10"/>
  <c r="D243" i="10" s="1"/>
  <c r="D199" i="10"/>
  <c r="D198" i="10"/>
  <c r="D197" i="10"/>
  <c r="D195" i="10"/>
  <c r="D194" i="10"/>
  <c r="D193" i="10"/>
  <c r="D189" i="10"/>
  <c r="D185" i="10"/>
  <c r="D183" i="10"/>
  <c r="D174" i="10"/>
  <c r="D172" i="10"/>
  <c r="D166" i="10" s="1"/>
  <c r="D124" i="10"/>
  <c r="D119" i="10"/>
  <c r="D102" i="10"/>
  <c r="D95" i="10" s="1"/>
  <c r="D96" i="10"/>
  <c r="D93" i="10"/>
  <c r="D92" i="10"/>
  <c r="D120" i="10" s="1"/>
  <c r="D91" i="10"/>
  <c r="D90" i="10"/>
  <c r="D118" i="10" s="1"/>
  <c r="D89" i="10"/>
  <c r="D117" i="10" s="1"/>
  <c r="D87" i="10"/>
  <c r="D115" i="10" s="1"/>
  <c r="D85" i="10"/>
  <c r="D84" i="10"/>
  <c r="D83" i="10"/>
  <c r="D82" i="10"/>
  <c r="D81" i="10"/>
  <c r="D76" i="10"/>
  <c r="D71" i="10"/>
  <c r="D69" i="10"/>
  <c r="D67" i="10"/>
  <c r="D66" i="10"/>
  <c r="D61" i="10"/>
  <c r="D52" i="10"/>
  <c r="D43" i="10"/>
  <c r="D28" i="10"/>
  <c r="D86" i="10" s="1"/>
  <c r="E205" i="10"/>
  <c r="E167" i="10"/>
  <c r="R90" i="3"/>
  <c r="R28" i="3" s="1"/>
  <c r="Q90" i="3"/>
  <c r="P90" i="3"/>
  <c r="R85" i="3"/>
  <c r="Q85" i="3"/>
  <c r="P85" i="3"/>
  <c r="R82" i="3"/>
  <c r="R81" i="3" s="1"/>
  <c r="Q82" i="3"/>
  <c r="Q81" i="3" s="1"/>
  <c r="P82" i="3"/>
  <c r="P81" i="3" s="1"/>
  <c r="R70" i="3"/>
  <c r="R69" i="3" s="1"/>
  <c r="Q70" i="3"/>
  <c r="P70" i="3"/>
  <c r="P69" i="3" s="1"/>
  <c r="Q69" i="3"/>
  <c r="R66" i="3"/>
  <c r="R62" i="3" s="1"/>
  <c r="Q66" i="3"/>
  <c r="Q62" i="3" s="1"/>
  <c r="P66" i="3"/>
  <c r="P62" i="3" s="1"/>
  <c r="R58" i="3"/>
  <c r="R56" i="3" s="1"/>
  <c r="Q58" i="3"/>
  <c r="P58" i="3"/>
  <c r="P56" i="3" s="1"/>
  <c r="Q56" i="3"/>
  <c r="R50" i="3"/>
  <c r="Q50" i="3"/>
  <c r="P50" i="3"/>
  <c r="R49" i="3"/>
  <c r="Q49" i="3"/>
  <c r="P49" i="3"/>
  <c r="R43" i="3"/>
  <c r="R42" i="3" s="1"/>
  <c r="R41" i="3" s="1"/>
  <c r="R40" i="3" s="1"/>
  <c r="Q43" i="3"/>
  <c r="Q42" i="3" s="1"/>
  <c r="Q41" i="3" s="1"/>
  <c r="Q40" i="3" s="1"/>
  <c r="P43" i="3"/>
  <c r="P42" i="3"/>
  <c r="P41" i="3" s="1"/>
  <c r="P40" i="3" s="1"/>
  <c r="R37" i="3"/>
  <c r="Q37" i="3"/>
  <c r="P37" i="3"/>
  <c r="R34" i="3"/>
  <c r="R31" i="3" s="1"/>
  <c r="R30" i="3" s="1"/>
  <c r="Q34" i="3"/>
  <c r="Q31" i="3" s="1"/>
  <c r="Q30" i="3" s="1"/>
  <c r="P34" i="3"/>
  <c r="P31" i="3" s="1"/>
  <c r="Q28" i="3"/>
  <c r="P28" i="3"/>
  <c r="R27" i="3"/>
  <c r="Q27" i="3"/>
  <c r="P27" i="3"/>
  <c r="R26" i="3"/>
  <c r="Q26" i="3"/>
  <c r="P26" i="3"/>
  <c r="R25" i="3"/>
  <c r="Q25" i="3"/>
  <c r="P25" i="3"/>
  <c r="K90" i="3"/>
  <c r="K28" i="3" s="1"/>
  <c r="J90" i="3"/>
  <c r="I90" i="3"/>
  <c r="I28" i="3" s="1"/>
  <c r="K85" i="3"/>
  <c r="K25" i="3" s="1"/>
  <c r="J85" i="3"/>
  <c r="I85" i="3"/>
  <c r="K82" i="3"/>
  <c r="K81" i="3" s="1"/>
  <c r="J82" i="3"/>
  <c r="J81" i="3" s="1"/>
  <c r="I82" i="3"/>
  <c r="I81" i="3" s="1"/>
  <c r="K70" i="3"/>
  <c r="K69" i="3" s="1"/>
  <c r="J70" i="3"/>
  <c r="J69" i="3" s="1"/>
  <c r="I70" i="3"/>
  <c r="I69" i="3" s="1"/>
  <c r="K66" i="3"/>
  <c r="J66" i="3"/>
  <c r="I66" i="3"/>
  <c r="K62" i="3"/>
  <c r="J62" i="3"/>
  <c r="I62" i="3"/>
  <c r="K58" i="3"/>
  <c r="K56" i="3" s="1"/>
  <c r="J58" i="3"/>
  <c r="J56" i="3" s="1"/>
  <c r="I58" i="3"/>
  <c r="I56" i="3"/>
  <c r="K50" i="3"/>
  <c r="J50" i="3"/>
  <c r="J49" i="3" s="1"/>
  <c r="I50" i="3"/>
  <c r="I49" i="3" s="1"/>
  <c r="K49" i="3"/>
  <c r="K43" i="3"/>
  <c r="K42" i="3" s="1"/>
  <c r="K41" i="3" s="1"/>
  <c r="K40" i="3" s="1"/>
  <c r="J43" i="3"/>
  <c r="J42" i="3" s="1"/>
  <c r="J41" i="3" s="1"/>
  <c r="J40" i="3" s="1"/>
  <c r="I43" i="3"/>
  <c r="I42" i="3" s="1"/>
  <c r="I41" i="3" s="1"/>
  <c r="I40" i="3" s="1"/>
  <c r="K37" i="3"/>
  <c r="J37" i="3"/>
  <c r="I37" i="3"/>
  <c r="K34" i="3"/>
  <c r="K31" i="3" s="1"/>
  <c r="J34" i="3"/>
  <c r="J31" i="3" s="1"/>
  <c r="I34" i="3"/>
  <c r="I31" i="3" s="1"/>
  <c r="J28" i="3"/>
  <c r="K27" i="3"/>
  <c r="J27" i="3"/>
  <c r="I27" i="3"/>
  <c r="K26" i="3"/>
  <c r="J26" i="3"/>
  <c r="I26" i="3"/>
  <c r="J25" i="3"/>
  <c r="I25" i="3"/>
  <c r="P55" i="3" l="1"/>
  <c r="P24" i="3" s="1"/>
  <c r="J30" i="3"/>
  <c r="D186" i="10"/>
  <c r="D201" i="10" s="1"/>
  <c r="D184" i="10"/>
  <c r="D249" i="10" s="1"/>
  <c r="D72" i="10"/>
  <c r="D45" i="10"/>
  <c r="D88" i="10" s="1"/>
  <c r="D116" i="10" s="1"/>
  <c r="D51" i="10"/>
  <c r="D94" i="10" s="1"/>
  <c r="D122" i="10" s="1"/>
  <c r="Q55" i="3"/>
  <c r="Q24" i="3" s="1"/>
  <c r="R23" i="3"/>
  <c r="R55" i="3"/>
  <c r="R24" i="3" s="1"/>
  <c r="P30" i="3"/>
  <c r="Q23" i="3"/>
  <c r="K30" i="3"/>
  <c r="J55" i="3"/>
  <c r="J24" i="3" s="1"/>
  <c r="J23" i="3"/>
  <c r="I55" i="3"/>
  <c r="I24" i="3" s="1"/>
  <c r="K55" i="3"/>
  <c r="K24" i="3" s="1"/>
  <c r="I30" i="3"/>
  <c r="J22" i="3" l="1"/>
  <c r="Q29" i="3"/>
  <c r="Q22" i="3"/>
  <c r="D37" i="10"/>
  <c r="D80" i="10" s="1"/>
  <c r="D108" i="10" s="1"/>
  <c r="R29" i="3"/>
  <c r="R22" i="3"/>
  <c r="P29" i="3"/>
  <c r="P23" i="3"/>
  <c r="P22" i="3" s="1"/>
  <c r="I29" i="3"/>
  <c r="I23" i="3"/>
  <c r="I22" i="3" s="1"/>
  <c r="J29" i="3"/>
  <c r="K23" i="3"/>
  <c r="K22" i="3" s="1"/>
  <c r="K29" i="3"/>
  <c r="D114" i="10" l="1"/>
  <c r="D123" i="10" s="1"/>
  <c r="D138" i="10" s="1"/>
  <c r="D121" i="10"/>
  <c r="AB32" i="1" l="1"/>
  <c r="G425" i="10" l="1"/>
  <c r="G373" i="10"/>
  <c r="G374" i="10"/>
  <c r="G380" i="10"/>
  <c r="G382" i="10"/>
  <c r="G385" i="10"/>
  <c r="G398" i="10"/>
  <c r="G397" i="10"/>
  <c r="G404" i="10"/>
  <c r="T32" i="5"/>
  <c r="T35" i="3" l="1"/>
  <c r="S61" i="2"/>
  <c r="V63" i="3"/>
  <c r="V67" i="3"/>
  <c r="V68" i="3"/>
  <c r="V74" i="3"/>
  <c r="V75" i="3"/>
  <c r="V76" i="3"/>
  <c r="V77" i="3"/>
  <c r="V78" i="3"/>
  <c r="V79" i="3"/>
  <c r="V80" i="3"/>
  <c r="V84" i="3"/>
  <c r="V86" i="3"/>
  <c r="V87" i="3"/>
  <c r="V88" i="3"/>
  <c r="V89" i="3"/>
  <c r="V57" i="3" l="1"/>
  <c r="V54" i="3"/>
  <c r="V48" i="3"/>
  <c r="V47" i="3"/>
  <c r="V46" i="3"/>
  <c r="V45" i="3"/>
  <c r="V44" i="3"/>
  <c r="V39" i="3"/>
  <c r="V38" i="3"/>
  <c r="K99" i="1" l="1"/>
  <c r="K98" i="1"/>
  <c r="K97" i="1"/>
  <c r="K96" i="1"/>
  <c r="K95" i="1"/>
  <c r="K94" i="1"/>
  <c r="K93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E99" i="1"/>
  <c r="E98" i="1"/>
  <c r="E97" i="1"/>
  <c r="E96" i="1"/>
  <c r="E95" i="1"/>
  <c r="E94" i="1"/>
  <c r="L73" i="1"/>
  <c r="L51" i="1"/>
  <c r="E51" i="2"/>
  <c r="E32" i="2" l="1"/>
  <c r="J32" i="1" l="1"/>
  <c r="Q83" i="2"/>
  <c r="F441" i="10" l="1"/>
  <c r="G441" i="10" s="1"/>
  <c r="F440" i="10"/>
  <c r="G440" i="10" s="1"/>
  <c r="F439" i="10"/>
  <c r="G439" i="10" s="1"/>
  <c r="F438" i="10"/>
  <c r="G438" i="10" s="1"/>
  <c r="F437" i="10"/>
  <c r="G437" i="10" s="1"/>
  <c r="F436" i="10"/>
  <c r="G436" i="10" s="1"/>
  <c r="F435" i="10"/>
  <c r="G435" i="10" s="1"/>
  <c r="F434" i="10"/>
  <c r="G434" i="10" s="1"/>
  <c r="F433" i="10"/>
  <c r="G433" i="10" s="1"/>
  <c r="F432" i="10"/>
  <c r="G432" i="10" s="1"/>
  <c r="F431" i="10"/>
  <c r="G431" i="10" s="1"/>
  <c r="F430" i="10"/>
  <c r="G430" i="10" s="1"/>
  <c r="F429" i="10"/>
  <c r="G429" i="10" s="1"/>
  <c r="F428" i="10"/>
  <c r="G428" i="10" s="1"/>
  <c r="F427" i="10"/>
  <c r="G427" i="10" s="1"/>
  <c r="F426" i="10"/>
  <c r="G426" i="10" s="1"/>
  <c r="F425" i="10"/>
  <c r="F424" i="10"/>
  <c r="G424" i="10" s="1"/>
  <c r="F423" i="10"/>
  <c r="G423" i="10" s="1"/>
  <c r="F422" i="10"/>
  <c r="G422" i="10" s="1"/>
  <c r="F421" i="10"/>
  <c r="G421" i="10" s="1"/>
  <c r="F420" i="10"/>
  <c r="G420" i="10" s="1"/>
  <c r="F419" i="10"/>
  <c r="G419" i="10" s="1"/>
  <c r="F418" i="10"/>
  <c r="G418" i="10" s="1"/>
  <c r="F417" i="10"/>
  <c r="G417" i="10" s="1"/>
  <c r="F416" i="10"/>
  <c r="G416" i="10" s="1"/>
  <c r="F415" i="10"/>
  <c r="G415" i="10" s="1"/>
  <c r="F414" i="10"/>
  <c r="G414" i="10" s="1"/>
  <c r="F413" i="10"/>
  <c r="G413" i="10" s="1"/>
  <c r="F412" i="10"/>
  <c r="G412" i="10" s="1"/>
  <c r="F411" i="10"/>
  <c r="G411" i="10" s="1"/>
  <c r="F410" i="10"/>
  <c r="G410" i="10" s="1"/>
  <c r="F409" i="10"/>
  <c r="G409" i="10" s="1"/>
  <c r="F408" i="10"/>
  <c r="G408" i="10" s="1"/>
  <c r="F407" i="10"/>
  <c r="G407" i="10" s="1"/>
  <c r="F406" i="10"/>
  <c r="G406" i="10" s="1"/>
  <c r="F405" i="10"/>
  <c r="G405" i="10" s="1"/>
  <c r="F404" i="10"/>
  <c r="F403" i="10"/>
  <c r="G403" i="10" s="1"/>
  <c r="F402" i="10"/>
  <c r="G402" i="10" s="1"/>
  <c r="F401" i="10"/>
  <c r="G401" i="10" s="1"/>
  <c r="F400" i="10"/>
  <c r="G400" i="10" s="1"/>
  <c r="F399" i="10"/>
  <c r="G399" i="10" s="1"/>
  <c r="F398" i="10"/>
  <c r="F397" i="10"/>
  <c r="F396" i="10"/>
  <c r="G396" i="10" s="1"/>
  <c r="F395" i="10"/>
  <c r="G395" i="10" s="1"/>
  <c r="F394" i="10"/>
  <c r="G394" i="10" s="1"/>
  <c r="F393" i="10"/>
  <c r="G393" i="10" s="1"/>
  <c r="F392" i="10"/>
  <c r="G392" i="10" s="1"/>
  <c r="F391" i="10"/>
  <c r="G391" i="10" s="1"/>
  <c r="F390" i="10"/>
  <c r="G390" i="10" s="1"/>
  <c r="F389" i="10"/>
  <c r="G389" i="10" s="1"/>
  <c r="F388" i="10"/>
  <c r="G388" i="10" s="1"/>
  <c r="F387" i="10"/>
  <c r="G387" i="10" s="1"/>
  <c r="F386" i="10"/>
  <c r="G386" i="10" s="1"/>
  <c r="F385" i="10"/>
  <c r="F384" i="10"/>
  <c r="G384" i="10" s="1"/>
  <c r="F383" i="10"/>
  <c r="G383" i="10" s="1"/>
  <c r="F382" i="10"/>
  <c r="F381" i="10"/>
  <c r="G381" i="10" s="1"/>
  <c r="F380" i="10"/>
  <c r="F379" i="10"/>
  <c r="G379" i="10" s="1"/>
  <c r="F378" i="10"/>
  <c r="G378" i="10" s="1"/>
  <c r="F377" i="10"/>
  <c r="G377" i="10" s="1"/>
  <c r="F376" i="10"/>
  <c r="G376" i="10" s="1"/>
  <c r="F375" i="10"/>
  <c r="G375" i="10" s="1"/>
  <c r="F374" i="10"/>
  <c r="F373" i="10"/>
  <c r="F372" i="10"/>
  <c r="G372" i="10" s="1"/>
  <c r="F371" i="10"/>
  <c r="G371" i="10" s="1"/>
  <c r="F449" i="10"/>
  <c r="G449" i="10" s="1"/>
  <c r="F448" i="10"/>
  <c r="G448" i="10" s="1"/>
  <c r="F447" i="10"/>
  <c r="G447" i="10" s="1"/>
  <c r="F446" i="10"/>
  <c r="G446" i="10" s="1"/>
  <c r="F445" i="10"/>
  <c r="G445" i="10" s="1"/>
  <c r="F444" i="10"/>
  <c r="G444" i="10" s="1"/>
  <c r="F443" i="10"/>
  <c r="G443" i="10" s="1"/>
  <c r="F442" i="10"/>
  <c r="G442" i="10" s="1"/>
  <c r="E398" i="10" l="1"/>
  <c r="E397" i="10" s="1"/>
  <c r="E383" i="10"/>
  <c r="E382" i="10" s="1"/>
  <c r="E375" i="10"/>
  <c r="D398" i="10"/>
  <c r="D397" i="10"/>
  <c r="D382" i="10"/>
  <c r="D374" i="10" s="1"/>
  <c r="D373" i="10" s="1"/>
  <c r="D371" i="10" s="1"/>
  <c r="D383" i="10"/>
  <c r="D375" i="10"/>
  <c r="AY90" i="7" l="1"/>
  <c r="AX90" i="7"/>
  <c r="AW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I90" i="7"/>
  <c r="H90" i="7"/>
  <c r="G90" i="7"/>
  <c r="F90" i="7"/>
  <c r="AY85" i="7"/>
  <c r="AX85" i="7"/>
  <c r="AW85" i="7"/>
  <c r="AV85" i="7"/>
  <c r="AU85" i="7"/>
  <c r="AT85" i="7"/>
  <c r="AS85" i="7"/>
  <c r="AR85" i="7"/>
  <c r="AQ85" i="7"/>
  <c r="AP85" i="7"/>
  <c r="AO85" i="7"/>
  <c r="AN85" i="7"/>
  <c r="AM85" i="7"/>
  <c r="AL85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I85" i="7"/>
  <c r="H85" i="7"/>
  <c r="G85" i="7"/>
  <c r="F85" i="7"/>
  <c r="AY82" i="7"/>
  <c r="AX82" i="7"/>
  <c r="AW82" i="7"/>
  <c r="AV82" i="7"/>
  <c r="AV81" i="7" s="1"/>
  <c r="AU82" i="7"/>
  <c r="AU81" i="7" s="1"/>
  <c r="AT82" i="7"/>
  <c r="AS82" i="7"/>
  <c r="AR82" i="7"/>
  <c r="AQ82" i="7"/>
  <c r="AP82" i="7"/>
  <c r="AO82" i="7"/>
  <c r="AN82" i="7"/>
  <c r="AM82" i="7"/>
  <c r="AM81" i="7" s="1"/>
  <c r="AL82" i="7"/>
  <c r="AK82" i="7"/>
  <c r="AJ82" i="7"/>
  <c r="AI82" i="7"/>
  <c r="AH82" i="7"/>
  <c r="AG82" i="7"/>
  <c r="AF82" i="7"/>
  <c r="AE82" i="7"/>
  <c r="AE81" i="7" s="1"/>
  <c r="AD82" i="7"/>
  <c r="AC82" i="7"/>
  <c r="AB82" i="7"/>
  <c r="AA82" i="7"/>
  <c r="Z82" i="7"/>
  <c r="Y82" i="7"/>
  <c r="X82" i="7"/>
  <c r="W82" i="7"/>
  <c r="W81" i="7" s="1"/>
  <c r="V82" i="7"/>
  <c r="U82" i="7"/>
  <c r="T82" i="7"/>
  <c r="S82" i="7"/>
  <c r="R82" i="7"/>
  <c r="Q82" i="7"/>
  <c r="P82" i="7"/>
  <c r="O82" i="7"/>
  <c r="O81" i="7" s="1"/>
  <c r="N82" i="7"/>
  <c r="I82" i="7"/>
  <c r="H82" i="7"/>
  <c r="G82" i="7"/>
  <c r="G81" i="7" s="1"/>
  <c r="F82" i="7"/>
  <c r="AY81" i="7"/>
  <c r="AX81" i="7"/>
  <c r="AW81" i="7"/>
  <c r="AT81" i="7"/>
  <c r="AS81" i="7"/>
  <c r="AR81" i="7"/>
  <c r="AQ81" i="7"/>
  <c r="AP81" i="7"/>
  <c r="AO81" i="7"/>
  <c r="AN81" i="7"/>
  <c r="AL81" i="7"/>
  <c r="AK81" i="7"/>
  <c r="AJ81" i="7"/>
  <c r="AI81" i="7"/>
  <c r="AH81" i="7"/>
  <c r="AG81" i="7"/>
  <c r="AF81" i="7"/>
  <c r="AD81" i="7"/>
  <c r="AC81" i="7"/>
  <c r="AB81" i="7"/>
  <c r="AA81" i="7"/>
  <c r="Z81" i="7"/>
  <c r="Y81" i="7"/>
  <c r="X81" i="7"/>
  <c r="V81" i="7"/>
  <c r="U81" i="7"/>
  <c r="T81" i="7"/>
  <c r="S81" i="7"/>
  <c r="R81" i="7"/>
  <c r="Q81" i="7"/>
  <c r="P81" i="7"/>
  <c r="N81" i="7"/>
  <c r="I81" i="7"/>
  <c r="H81" i="7"/>
  <c r="F81" i="7"/>
  <c r="AY69" i="7"/>
  <c r="AX69" i="7"/>
  <c r="AW69" i="7"/>
  <c r="AV69" i="7"/>
  <c r="AU69" i="7"/>
  <c r="AT69" i="7"/>
  <c r="AS69" i="7"/>
  <c r="AR69" i="7"/>
  <c r="AQ69" i="7"/>
  <c r="AP69" i="7"/>
  <c r="AO69" i="7"/>
  <c r="AN69" i="7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I69" i="7"/>
  <c r="H69" i="7"/>
  <c r="G69" i="7"/>
  <c r="F69" i="7"/>
  <c r="AY66" i="7"/>
  <c r="AX66" i="7"/>
  <c r="AW66" i="7"/>
  <c r="AW62" i="7" s="1"/>
  <c r="AW55" i="7" s="1"/>
  <c r="AV66" i="7"/>
  <c r="AU66" i="7"/>
  <c r="AT66" i="7"/>
  <c r="AS66" i="7"/>
  <c r="AR66" i="7"/>
  <c r="AR62" i="7" s="1"/>
  <c r="AR55" i="7" s="1"/>
  <c r="AQ66" i="7"/>
  <c r="AP66" i="7"/>
  <c r="AO66" i="7"/>
  <c r="AN66" i="7"/>
  <c r="AM66" i="7"/>
  <c r="AL66" i="7"/>
  <c r="AK66" i="7"/>
  <c r="AJ66" i="7"/>
  <c r="AJ62" i="7" s="1"/>
  <c r="AJ55" i="7" s="1"/>
  <c r="AI66" i="7"/>
  <c r="AH66" i="7"/>
  <c r="AG66" i="7"/>
  <c r="AF66" i="7"/>
  <c r="AE66" i="7"/>
  <c r="AD66" i="7"/>
  <c r="AC66" i="7"/>
  <c r="AB66" i="7"/>
  <c r="AB62" i="7" s="1"/>
  <c r="AB55" i="7" s="1"/>
  <c r="AA66" i="7"/>
  <c r="Z66" i="7"/>
  <c r="Y66" i="7"/>
  <c r="X66" i="7"/>
  <c r="W66" i="7"/>
  <c r="V66" i="7"/>
  <c r="U66" i="7"/>
  <c r="T66" i="7"/>
  <c r="T62" i="7" s="1"/>
  <c r="T55" i="7" s="1"/>
  <c r="S66" i="7"/>
  <c r="R66" i="7"/>
  <c r="Q66" i="7"/>
  <c r="P66" i="7"/>
  <c r="O66" i="7"/>
  <c r="N66" i="7"/>
  <c r="I66" i="7"/>
  <c r="H66" i="7"/>
  <c r="G66" i="7"/>
  <c r="F66" i="7"/>
  <c r="AY63" i="7"/>
  <c r="AX63" i="7"/>
  <c r="AX62" i="7" s="1"/>
  <c r="AX55" i="7" s="1"/>
  <c r="AX24" i="7" s="1"/>
  <c r="AW63" i="7"/>
  <c r="AV63" i="7"/>
  <c r="AU63" i="7"/>
  <c r="AU62" i="7" s="1"/>
  <c r="AT63" i="7"/>
  <c r="AS63" i="7"/>
  <c r="AR63" i="7"/>
  <c r="AQ63" i="7"/>
  <c r="AP63" i="7"/>
  <c r="AO63" i="7"/>
  <c r="AN63" i="7"/>
  <c r="AM63" i="7"/>
  <c r="AM62" i="7" s="1"/>
  <c r="AL63" i="7"/>
  <c r="AK63" i="7"/>
  <c r="AJ63" i="7"/>
  <c r="AI63" i="7"/>
  <c r="AH63" i="7"/>
  <c r="AG63" i="7"/>
  <c r="AF63" i="7"/>
  <c r="AE63" i="7"/>
  <c r="AE62" i="7" s="1"/>
  <c r="AD63" i="7"/>
  <c r="AC63" i="7"/>
  <c r="AB63" i="7"/>
  <c r="AA63" i="7"/>
  <c r="Z63" i="7"/>
  <c r="Y63" i="7"/>
  <c r="X63" i="7"/>
  <c r="W63" i="7"/>
  <c r="W62" i="7" s="1"/>
  <c r="V63" i="7"/>
  <c r="U63" i="7"/>
  <c r="T63" i="7"/>
  <c r="S63" i="7"/>
  <c r="R63" i="7"/>
  <c r="Q63" i="7"/>
  <c r="P63" i="7"/>
  <c r="O63" i="7"/>
  <c r="O62" i="7" s="1"/>
  <c r="N63" i="7"/>
  <c r="I63" i="7"/>
  <c r="H63" i="7"/>
  <c r="G63" i="7"/>
  <c r="G62" i="7" s="1"/>
  <c r="F63" i="7"/>
  <c r="AY62" i="7"/>
  <c r="AV62" i="7"/>
  <c r="AT62" i="7"/>
  <c r="AS62" i="7"/>
  <c r="AQ62" i="7"/>
  <c r="AP62" i="7"/>
  <c r="AO62" i="7"/>
  <c r="AN62" i="7"/>
  <c r="AL62" i="7"/>
  <c r="AK62" i="7"/>
  <c r="AI62" i="7"/>
  <c r="AH62" i="7"/>
  <c r="AG62" i="7"/>
  <c r="AF62" i="7"/>
  <c r="AD62" i="7"/>
  <c r="AC62" i="7"/>
  <c r="AA62" i="7"/>
  <c r="Z62" i="7"/>
  <c r="Y62" i="7"/>
  <c r="X62" i="7"/>
  <c r="V62" i="7"/>
  <c r="U62" i="7"/>
  <c r="S62" i="7"/>
  <c r="R62" i="7"/>
  <c r="Q62" i="7"/>
  <c r="P62" i="7"/>
  <c r="N62" i="7"/>
  <c r="I62" i="7"/>
  <c r="H62" i="7"/>
  <c r="F62" i="7"/>
  <c r="AY58" i="7"/>
  <c r="AY56" i="7" s="1"/>
  <c r="AY55" i="7" s="1"/>
  <c r="AY24" i="7" s="1"/>
  <c r="AX58" i="7"/>
  <c r="AW58" i="7"/>
  <c r="AV58" i="7"/>
  <c r="AV56" i="7" s="1"/>
  <c r="AV55" i="7" s="1"/>
  <c r="AV24" i="7" s="1"/>
  <c r="AU58" i="7"/>
  <c r="AU56" i="7" s="1"/>
  <c r="AU55" i="7" s="1"/>
  <c r="AU24" i="7" s="1"/>
  <c r="AT58" i="7"/>
  <c r="AS58" i="7"/>
  <c r="AR58" i="7"/>
  <c r="AQ58" i="7"/>
  <c r="AQ56" i="7" s="1"/>
  <c r="AQ55" i="7" s="1"/>
  <c r="AQ24" i="7" s="1"/>
  <c r="AP58" i="7"/>
  <c r="AO58" i="7"/>
  <c r="AN58" i="7"/>
  <c r="AN56" i="7" s="1"/>
  <c r="AN55" i="7" s="1"/>
  <c r="AN24" i="7" s="1"/>
  <c r="AM58" i="7"/>
  <c r="AL58" i="7"/>
  <c r="AK58" i="7"/>
  <c r="AJ58" i="7"/>
  <c r="AI58" i="7"/>
  <c r="AI56" i="7" s="1"/>
  <c r="AI55" i="7" s="1"/>
  <c r="AI24" i="7" s="1"/>
  <c r="AH58" i="7"/>
  <c r="AG58" i="7"/>
  <c r="AF58" i="7"/>
  <c r="AF56" i="7" s="1"/>
  <c r="AF55" i="7" s="1"/>
  <c r="AF24" i="7" s="1"/>
  <c r="AE58" i="7"/>
  <c r="AD58" i="7"/>
  <c r="AC58" i="7"/>
  <c r="AB58" i="7"/>
  <c r="AA58" i="7"/>
  <c r="AA56" i="7" s="1"/>
  <c r="AA55" i="7" s="1"/>
  <c r="AA24" i="7" s="1"/>
  <c r="Z58" i="7"/>
  <c r="Y58" i="7"/>
  <c r="X58" i="7"/>
  <c r="X56" i="7" s="1"/>
  <c r="X55" i="7" s="1"/>
  <c r="X24" i="7" s="1"/>
  <c r="W58" i="7"/>
  <c r="V58" i="7"/>
  <c r="U58" i="7"/>
  <c r="T58" i="7"/>
  <c r="S58" i="7"/>
  <c r="S56" i="7" s="1"/>
  <c r="S55" i="7" s="1"/>
  <c r="S24" i="7" s="1"/>
  <c r="R58" i="7"/>
  <c r="Q58" i="7"/>
  <c r="P58" i="7"/>
  <c r="P56" i="7" s="1"/>
  <c r="P55" i="7" s="1"/>
  <c r="P24" i="7" s="1"/>
  <c r="O58" i="7"/>
  <c r="N58" i="7"/>
  <c r="I58" i="7"/>
  <c r="H58" i="7"/>
  <c r="H56" i="7" s="1"/>
  <c r="H55" i="7" s="1"/>
  <c r="H24" i="7" s="1"/>
  <c r="G58" i="7"/>
  <c r="F58" i="7"/>
  <c r="AX56" i="7"/>
  <c r="AW56" i="7"/>
  <c r="AT56" i="7"/>
  <c r="AT55" i="7" s="1"/>
  <c r="AT24" i="7" s="1"/>
  <c r="AT22" i="7" s="1"/>
  <c r="AS56" i="7"/>
  <c r="AR56" i="7"/>
  <c r="AP56" i="7"/>
  <c r="AO56" i="7"/>
  <c r="AM56" i="7"/>
  <c r="AL56" i="7"/>
  <c r="AL55" i="7" s="1"/>
  <c r="AL24" i="7" s="1"/>
  <c r="AL22" i="7" s="1"/>
  <c r="AK56" i="7"/>
  <c r="AJ56" i="7"/>
  <c r="AH56" i="7"/>
  <c r="AG56" i="7"/>
  <c r="AE56" i="7"/>
  <c r="AD56" i="7"/>
  <c r="AD55" i="7" s="1"/>
  <c r="AD24" i="7" s="1"/>
  <c r="AD22" i="7" s="1"/>
  <c r="AC56" i="7"/>
  <c r="AB56" i="7"/>
  <c r="Z56" i="7"/>
  <c r="Y56" i="7"/>
  <c r="W56" i="7"/>
  <c r="V56" i="7"/>
  <c r="V55" i="7" s="1"/>
  <c r="V24" i="7" s="1"/>
  <c r="V22" i="7" s="1"/>
  <c r="U56" i="7"/>
  <c r="T56" i="7"/>
  <c r="R56" i="7"/>
  <c r="Q56" i="7"/>
  <c r="O56" i="7"/>
  <c r="N56" i="7"/>
  <c r="N55" i="7" s="1"/>
  <c r="N24" i="7" s="1"/>
  <c r="N22" i="7" s="1"/>
  <c r="I56" i="7"/>
  <c r="G56" i="7"/>
  <c r="F56" i="7"/>
  <c r="F55" i="7" s="1"/>
  <c r="F24" i="7" s="1"/>
  <c r="F22" i="7" s="1"/>
  <c r="AS55" i="7"/>
  <c r="AP55" i="7"/>
  <c r="AO55" i="7"/>
  <c r="AK55" i="7"/>
  <c r="AH55" i="7"/>
  <c r="AG55" i="7"/>
  <c r="AC55" i="7"/>
  <c r="Z55" i="7"/>
  <c r="Y55" i="7"/>
  <c r="U55" i="7"/>
  <c r="R55" i="7"/>
  <c r="Q55" i="7"/>
  <c r="I55" i="7"/>
  <c r="AY50" i="7"/>
  <c r="AY49" i="7" s="1"/>
  <c r="AX50" i="7"/>
  <c r="AX49" i="7" s="1"/>
  <c r="AW50" i="7"/>
  <c r="AV50" i="7"/>
  <c r="AU50" i="7"/>
  <c r="AU49" i="7" s="1"/>
  <c r="AT50" i="7"/>
  <c r="AS50" i="7"/>
  <c r="AR50" i="7"/>
  <c r="AQ50" i="7"/>
  <c r="AQ49" i="7" s="1"/>
  <c r="AP50" i="7"/>
  <c r="AP49" i="7" s="1"/>
  <c r="AO50" i="7"/>
  <c r="AN50" i="7"/>
  <c r="AM50" i="7"/>
  <c r="AM49" i="7" s="1"/>
  <c r="AL50" i="7"/>
  <c r="AK50" i="7"/>
  <c r="AJ50" i="7"/>
  <c r="AI50" i="7"/>
  <c r="AI49" i="7" s="1"/>
  <c r="AH50" i="7"/>
  <c r="AH49" i="7" s="1"/>
  <c r="AG50" i="7"/>
  <c r="AF50" i="7"/>
  <c r="AE50" i="7"/>
  <c r="AE49" i="7" s="1"/>
  <c r="AD50" i="7"/>
  <c r="AC50" i="7"/>
  <c r="AB50" i="7"/>
  <c r="AA50" i="7"/>
  <c r="AA49" i="7" s="1"/>
  <c r="AA30" i="7" s="1"/>
  <c r="Z50" i="7"/>
  <c r="Z49" i="7" s="1"/>
  <c r="Y50" i="7"/>
  <c r="X50" i="7"/>
  <c r="W50" i="7"/>
  <c r="W49" i="7" s="1"/>
  <c r="V50" i="7"/>
  <c r="U50" i="7"/>
  <c r="T50" i="7"/>
  <c r="S50" i="7"/>
  <c r="S49" i="7" s="1"/>
  <c r="S30" i="7" s="1"/>
  <c r="R50" i="7"/>
  <c r="R49" i="7" s="1"/>
  <c r="Q50" i="7"/>
  <c r="P50" i="7"/>
  <c r="O50" i="7"/>
  <c r="O49" i="7" s="1"/>
  <c r="N50" i="7"/>
  <c r="I50" i="7"/>
  <c r="H50" i="7"/>
  <c r="G50" i="7"/>
  <c r="G49" i="7" s="1"/>
  <c r="F50" i="7"/>
  <c r="AW49" i="7"/>
  <c r="AV49" i="7"/>
  <c r="AT49" i="7"/>
  <c r="AS49" i="7"/>
  <c r="AR49" i="7"/>
  <c r="AO49" i="7"/>
  <c r="AN49" i="7"/>
  <c r="AL49" i="7"/>
  <c r="AK49" i="7"/>
  <c r="AJ49" i="7"/>
  <c r="AG49" i="7"/>
  <c r="AF49" i="7"/>
  <c r="AD49" i="7"/>
  <c r="AC49" i="7"/>
  <c r="AB49" i="7"/>
  <c r="Y49" i="7"/>
  <c r="X49" i="7"/>
  <c r="V49" i="7"/>
  <c r="U49" i="7"/>
  <c r="T49" i="7"/>
  <c r="Q49" i="7"/>
  <c r="P49" i="7"/>
  <c r="N49" i="7"/>
  <c r="I49" i="7"/>
  <c r="H49" i="7"/>
  <c r="F49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I40" i="7"/>
  <c r="H40" i="7"/>
  <c r="G40" i="7"/>
  <c r="F40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I37" i="7"/>
  <c r="H37" i="7"/>
  <c r="G37" i="7"/>
  <c r="F37" i="7"/>
  <c r="AY34" i="7"/>
  <c r="AY31" i="7" s="1"/>
  <c r="AX34" i="7"/>
  <c r="AX31" i="7" s="1"/>
  <c r="AW34" i="7"/>
  <c r="AV34" i="7"/>
  <c r="AU34" i="7"/>
  <c r="AU31" i="7" s="1"/>
  <c r="AT34" i="7"/>
  <c r="AS34" i="7"/>
  <c r="AR34" i="7"/>
  <c r="AQ34" i="7"/>
  <c r="AQ31" i="7" s="1"/>
  <c r="AP34" i="7"/>
  <c r="AP31" i="7" s="1"/>
  <c r="AO34" i="7"/>
  <c r="AN34" i="7"/>
  <c r="AM34" i="7"/>
  <c r="AM31" i="7" s="1"/>
  <c r="AL34" i="7"/>
  <c r="AK34" i="7"/>
  <c r="AJ34" i="7"/>
  <c r="AI34" i="7"/>
  <c r="AI31" i="7" s="1"/>
  <c r="AH34" i="7"/>
  <c r="AH31" i="7" s="1"/>
  <c r="AG34" i="7"/>
  <c r="AF34" i="7"/>
  <c r="AE34" i="7"/>
  <c r="AE31" i="7" s="1"/>
  <c r="AD34" i="7"/>
  <c r="AC34" i="7"/>
  <c r="AB34" i="7"/>
  <c r="AA34" i="7"/>
  <c r="Z34" i="7"/>
  <c r="Z31" i="7" s="1"/>
  <c r="Y34" i="7"/>
  <c r="X34" i="7"/>
  <c r="W34" i="7"/>
  <c r="W31" i="7" s="1"/>
  <c r="V34" i="7"/>
  <c r="U34" i="7"/>
  <c r="T34" i="7"/>
  <c r="S34" i="7"/>
  <c r="R34" i="7"/>
  <c r="R31" i="7" s="1"/>
  <c r="Q34" i="7"/>
  <c r="P34" i="7"/>
  <c r="O34" i="7"/>
  <c r="O31" i="7" s="1"/>
  <c r="N34" i="7"/>
  <c r="I34" i="7"/>
  <c r="H34" i="7"/>
  <c r="G34" i="7"/>
  <c r="G31" i="7" s="1"/>
  <c r="F34" i="7"/>
  <c r="AW31" i="7"/>
  <c r="AV31" i="7"/>
  <c r="AV30" i="7" s="1"/>
  <c r="AT31" i="7"/>
  <c r="AS31" i="7"/>
  <c r="AS30" i="7" s="1"/>
  <c r="AR31" i="7"/>
  <c r="AO31" i="7"/>
  <c r="AN31" i="7"/>
  <c r="AN30" i="7" s="1"/>
  <c r="AL31" i="7"/>
  <c r="AK31" i="7"/>
  <c r="AK30" i="7" s="1"/>
  <c r="AJ31" i="7"/>
  <c r="AG31" i="7"/>
  <c r="AF31" i="7"/>
  <c r="AF30" i="7" s="1"/>
  <c r="AD31" i="7"/>
  <c r="AC31" i="7"/>
  <c r="AC30" i="7" s="1"/>
  <c r="AB31" i="7"/>
  <c r="AA31" i="7"/>
  <c r="Y31" i="7"/>
  <c r="X31" i="7"/>
  <c r="X30" i="7" s="1"/>
  <c r="V31" i="7"/>
  <c r="U31" i="7"/>
  <c r="U30" i="7" s="1"/>
  <c r="T31" i="7"/>
  <c r="S31" i="7"/>
  <c r="Q31" i="7"/>
  <c r="P31" i="7"/>
  <c r="P30" i="7" s="1"/>
  <c r="N31" i="7"/>
  <c r="I31" i="7"/>
  <c r="H31" i="7"/>
  <c r="H30" i="7" s="1"/>
  <c r="F31" i="7"/>
  <c r="AW30" i="7"/>
  <c r="AT30" i="7"/>
  <c r="AT29" i="7" s="1"/>
  <c r="AR30" i="7"/>
  <c r="AO30" i="7"/>
  <c r="AO29" i="7" s="1"/>
  <c r="AL30" i="7"/>
  <c r="AL29" i="7" s="1"/>
  <c r="AJ30" i="7"/>
  <c r="AG30" i="7"/>
  <c r="AG29" i="7" s="1"/>
  <c r="AD30" i="7"/>
  <c r="AB30" i="7"/>
  <c r="Y30" i="7"/>
  <c r="Y29" i="7" s="1"/>
  <c r="V30" i="7"/>
  <c r="V29" i="7" s="1"/>
  <c r="T30" i="7"/>
  <c r="Q30" i="7"/>
  <c r="Q29" i="7" s="1"/>
  <c r="N30" i="7"/>
  <c r="I30" i="7"/>
  <c r="I29" i="7" s="1"/>
  <c r="F30" i="7"/>
  <c r="F29" i="7" s="1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I28" i="7"/>
  <c r="H28" i="7"/>
  <c r="G28" i="7"/>
  <c r="F28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I27" i="7"/>
  <c r="H27" i="7"/>
  <c r="G27" i="7"/>
  <c r="F27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I26" i="7"/>
  <c r="H26" i="7"/>
  <c r="G26" i="7"/>
  <c r="F26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I25" i="7"/>
  <c r="H25" i="7"/>
  <c r="G25" i="7"/>
  <c r="F25" i="7"/>
  <c r="AS24" i="7"/>
  <c r="AP24" i="7"/>
  <c r="AO24" i="7"/>
  <c r="AK24" i="7"/>
  <c r="AH24" i="7"/>
  <c r="AG24" i="7"/>
  <c r="AC24" i="7"/>
  <c r="Z24" i="7"/>
  <c r="Y24" i="7"/>
  <c r="U24" i="7"/>
  <c r="R24" i="7"/>
  <c r="Q24" i="7"/>
  <c r="I24" i="7"/>
  <c r="AW23" i="7"/>
  <c r="AT23" i="7"/>
  <c r="AR23" i="7"/>
  <c r="AO23" i="7"/>
  <c r="AL23" i="7"/>
  <c r="AJ23" i="7"/>
  <c r="AG23" i="7"/>
  <c r="AD23" i="7"/>
  <c r="AB23" i="7"/>
  <c r="Y23" i="7"/>
  <c r="V23" i="7"/>
  <c r="T23" i="7"/>
  <c r="Q23" i="7"/>
  <c r="N23" i="7"/>
  <c r="I23" i="7"/>
  <c r="F23" i="7"/>
  <c r="AO22" i="7"/>
  <c r="AG22" i="7"/>
  <c r="Y22" i="7"/>
  <c r="Q22" i="7"/>
  <c r="I22" i="7"/>
  <c r="E90" i="2"/>
  <c r="E85" i="2"/>
  <c r="E81" i="2"/>
  <c r="I53" i="2"/>
  <c r="I52" i="2"/>
  <c r="O52" i="2" s="1"/>
  <c r="I51" i="2"/>
  <c r="I60" i="2"/>
  <c r="I59" i="2"/>
  <c r="I32" i="2"/>
  <c r="O32" i="2" s="1"/>
  <c r="Q32" i="2"/>
  <c r="AV23" i="7" l="1"/>
  <c r="AV22" i="7" s="1"/>
  <c r="AV29" i="7"/>
  <c r="AE55" i="7"/>
  <c r="AE24" i="7" s="1"/>
  <c r="P23" i="7"/>
  <c r="P22" i="7" s="1"/>
  <c r="P29" i="7"/>
  <c r="T24" i="7"/>
  <c r="T22" i="7" s="1"/>
  <c r="T29" i="7"/>
  <c r="AB24" i="7"/>
  <c r="AB22" i="7" s="1"/>
  <c r="AB29" i="7"/>
  <c r="AJ24" i="7"/>
  <c r="AJ22" i="7" s="1"/>
  <c r="AJ29" i="7"/>
  <c r="AR24" i="7"/>
  <c r="AR22" i="7" s="1"/>
  <c r="AR29" i="7"/>
  <c r="AK29" i="7"/>
  <c r="AK23" i="7"/>
  <c r="AK22" i="7" s="1"/>
  <c r="AD29" i="7"/>
  <c r="AN23" i="7"/>
  <c r="AN22" i="7" s="1"/>
  <c r="AN29" i="7"/>
  <c r="G30" i="7"/>
  <c r="O30" i="7"/>
  <c r="W30" i="7"/>
  <c r="AE30" i="7"/>
  <c r="AM30" i="7"/>
  <c r="AU30" i="7"/>
  <c r="W55" i="7"/>
  <c r="W24" i="7" s="1"/>
  <c r="N29" i="7"/>
  <c r="S29" i="7"/>
  <c r="S23" i="7"/>
  <c r="S22" i="7" s="1"/>
  <c r="AA29" i="7"/>
  <c r="AA23" i="7"/>
  <c r="AA22" i="7" s="1"/>
  <c r="O55" i="7"/>
  <c r="O24" i="7" s="1"/>
  <c r="AC29" i="7"/>
  <c r="AC23" i="7"/>
  <c r="AC22" i="7" s="1"/>
  <c r="U29" i="7"/>
  <c r="U23" i="7"/>
  <c r="U22" i="7" s="1"/>
  <c r="AF23" i="7"/>
  <c r="AF22" i="7" s="1"/>
  <c r="AF29" i="7"/>
  <c r="AS29" i="7"/>
  <c r="AS23" i="7"/>
  <c r="AS22" i="7" s="1"/>
  <c r="R30" i="7"/>
  <c r="Z30" i="7"/>
  <c r="AH30" i="7"/>
  <c r="AP30" i="7"/>
  <c r="AX30" i="7"/>
  <c r="G55" i="7"/>
  <c r="G24" i="7" s="1"/>
  <c r="X23" i="7"/>
  <c r="X22" i="7" s="1"/>
  <c r="X29" i="7"/>
  <c r="H23" i="7"/>
  <c r="H22" i="7" s="1"/>
  <c r="H29" i="7"/>
  <c r="AI30" i="7"/>
  <c r="AQ30" i="7"/>
  <c r="AY30" i="7"/>
  <c r="AM55" i="7"/>
  <c r="AM24" i="7" s="1"/>
  <c r="AW24" i="7"/>
  <c r="AW22" i="7" s="1"/>
  <c r="AW29" i="7"/>
  <c r="I51" i="1"/>
  <c r="W29" i="7" l="1"/>
  <c r="W23" i="7"/>
  <c r="W22" i="7" s="1"/>
  <c r="AE29" i="7"/>
  <c r="AE23" i="7"/>
  <c r="AE22" i="7" s="1"/>
  <c r="G29" i="7"/>
  <c r="G23" i="7"/>
  <c r="G22" i="7" s="1"/>
  <c r="AH23" i="7"/>
  <c r="AH22" i="7" s="1"/>
  <c r="AH29" i="7"/>
  <c r="O29" i="7"/>
  <c r="O23" i="7"/>
  <c r="O22" i="7" s="1"/>
  <c r="R23" i="7"/>
  <c r="R22" i="7" s="1"/>
  <c r="R29" i="7"/>
  <c r="AQ23" i="7"/>
  <c r="AQ22" i="7" s="1"/>
  <c r="AQ29" i="7"/>
  <c r="AX23" i="7"/>
  <c r="AX22" i="7" s="1"/>
  <c r="AX29" i="7"/>
  <c r="AU29" i="7"/>
  <c r="AU23" i="7"/>
  <c r="AU22" i="7" s="1"/>
  <c r="Z23" i="7"/>
  <c r="Z22" i="7" s="1"/>
  <c r="Z29" i="7"/>
  <c r="AY29" i="7"/>
  <c r="AY23" i="7"/>
  <c r="AY22" i="7" s="1"/>
  <c r="AI29" i="7"/>
  <c r="AI23" i="7"/>
  <c r="AI22" i="7" s="1"/>
  <c r="AP23" i="7"/>
  <c r="AP22" i="7" s="1"/>
  <c r="AP29" i="7"/>
  <c r="AM29" i="7"/>
  <c r="AM23" i="7"/>
  <c r="AM22" i="7" s="1"/>
  <c r="Y43" i="10"/>
  <c r="Y41" i="10"/>
  <c r="F348" i="10" l="1"/>
  <c r="G348" i="10" s="1"/>
  <c r="F343" i="10"/>
  <c r="G343" i="10" s="1"/>
  <c r="F342" i="10"/>
  <c r="F341" i="10"/>
  <c r="F339" i="10"/>
  <c r="G339" i="10" s="1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4" i="10"/>
  <c r="F283" i="10"/>
  <c r="E282" i="10"/>
  <c r="F281" i="10"/>
  <c r="F280" i="10"/>
  <c r="F279" i="10"/>
  <c r="F278" i="10"/>
  <c r="F277" i="10"/>
  <c r="F276" i="10"/>
  <c r="F275" i="10"/>
  <c r="F274" i="10"/>
  <c r="F273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E253" i="10"/>
  <c r="F250" i="10"/>
  <c r="F248" i="10"/>
  <c r="F247" i="10"/>
  <c r="F246" i="10"/>
  <c r="F244" i="10"/>
  <c r="F243" i="10"/>
  <c r="F240" i="10"/>
  <c r="F239" i="10"/>
  <c r="F238" i="10"/>
  <c r="F237" i="10"/>
  <c r="F236" i="10"/>
  <c r="E235" i="10"/>
  <c r="E234" i="10" s="1"/>
  <c r="E221" i="10"/>
  <c r="F220" i="10"/>
  <c r="F219" i="10"/>
  <c r="F218" i="10"/>
  <c r="F217" i="10"/>
  <c r="F216" i="10"/>
  <c r="F215" i="10"/>
  <c r="F214" i="10"/>
  <c r="F213" i="10"/>
  <c r="F212" i="10"/>
  <c r="F211" i="10"/>
  <c r="G211" i="10" s="1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2" i="10"/>
  <c r="F161" i="10"/>
  <c r="F160" i="10"/>
  <c r="F158" i="10"/>
  <c r="F157" i="10"/>
  <c r="F156" i="10"/>
  <c r="F155" i="10"/>
  <c r="F154" i="10"/>
  <c r="F153" i="10"/>
  <c r="F151" i="10"/>
  <c r="F150" i="10"/>
  <c r="F149" i="10"/>
  <c r="F148" i="10"/>
  <c r="F145" i="10"/>
  <c r="F143" i="10"/>
  <c r="F142" i="10"/>
  <c r="F141" i="10"/>
  <c r="F140" i="10"/>
  <c r="F139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7" i="10"/>
  <c r="F106" i="10"/>
  <c r="F105" i="10"/>
  <c r="F104" i="10"/>
  <c r="F103" i="10"/>
  <c r="F101" i="10"/>
  <c r="F100" i="10"/>
  <c r="F99" i="10"/>
  <c r="F98" i="10"/>
  <c r="F97" i="10"/>
  <c r="F93" i="10"/>
  <c r="F85" i="10"/>
  <c r="F84" i="10"/>
  <c r="F83" i="10"/>
  <c r="F82" i="10"/>
  <c r="F81" i="10"/>
  <c r="F79" i="10"/>
  <c r="F78" i="10"/>
  <c r="F77" i="10"/>
  <c r="F75" i="10"/>
  <c r="F74" i="10"/>
  <c r="G74" i="10" s="1"/>
  <c r="F73" i="10"/>
  <c r="F71" i="10"/>
  <c r="G71" i="10" s="1"/>
  <c r="F70" i="10"/>
  <c r="G70" i="10" s="1"/>
  <c r="F68" i="10"/>
  <c r="G68" i="10" s="1"/>
  <c r="F67" i="10"/>
  <c r="G67" i="10" s="1"/>
  <c r="F66" i="10"/>
  <c r="G66" i="10" s="1"/>
  <c r="F65" i="10"/>
  <c r="F64" i="10"/>
  <c r="F63" i="10"/>
  <c r="F62" i="10"/>
  <c r="F60" i="10"/>
  <c r="G60" i="10" s="1"/>
  <c r="F59" i="10"/>
  <c r="G59" i="10" s="1"/>
  <c r="F58" i="10"/>
  <c r="F57" i="10"/>
  <c r="F56" i="10"/>
  <c r="G56" i="10" s="1"/>
  <c r="F53" i="10"/>
  <c r="F51" i="10"/>
  <c r="F50" i="10"/>
  <c r="F49" i="10"/>
  <c r="F48" i="10"/>
  <c r="F47" i="10"/>
  <c r="F46" i="10"/>
  <c r="F45" i="10"/>
  <c r="F44" i="10"/>
  <c r="F43" i="10"/>
  <c r="G43" i="10" s="1"/>
  <c r="F42" i="10"/>
  <c r="F41" i="10"/>
  <c r="F40" i="10"/>
  <c r="F39" i="10"/>
  <c r="F38" i="10"/>
  <c r="F36" i="10"/>
  <c r="G36" i="10" s="1"/>
  <c r="F35" i="10"/>
  <c r="F34" i="10"/>
  <c r="F33" i="10"/>
  <c r="F32" i="10"/>
  <c r="F30" i="10"/>
  <c r="G30" i="10" s="1"/>
  <c r="F29" i="10"/>
  <c r="F28" i="10"/>
  <c r="G28" i="10" s="1"/>
  <c r="F27" i="10"/>
  <c r="F26" i="10"/>
  <c r="F25" i="10"/>
  <c r="F24" i="10"/>
  <c r="F23" i="10"/>
  <c r="F72" i="10" l="1"/>
  <c r="G72" i="10" s="1"/>
  <c r="F91" i="10"/>
  <c r="F123" i="10"/>
  <c r="F349" i="10"/>
  <c r="G349" i="10" s="1"/>
  <c r="F89" i="10"/>
  <c r="F37" i="10"/>
  <c r="G37" i="10" s="1"/>
  <c r="F87" i="10"/>
  <c r="F69" i="10"/>
  <c r="G69" i="10" s="1"/>
  <c r="F144" i="10"/>
  <c r="F221" i="10"/>
  <c r="G221" i="10" s="1"/>
  <c r="F92" i="10"/>
  <c r="F147" i="10"/>
  <c r="F90" i="10"/>
  <c r="F55" i="10"/>
  <c r="G55" i="10" s="1"/>
  <c r="F61" i="10"/>
  <c r="G61" i="10" s="1"/>
  <c r="F94" i="10"/>
  <c r="F167" i="10"/>
  <c r="F86" i="10"/>
  <c r="F76" i="10"/>
  <c r="F146" i="10"/>
  <c r="F184" i="10"/>
  <c r="G184" i="10" s="1"/>
  <c r="F282" i="10"/>
  <c r="F54" i="10"/>
  <c r="G54" i="10" s="1"/>
  <c r="F88" i="10"/>
  <c r="F96" i="10"/>
  <c r="F152" i="10"/>
  <c r="F253" i="10"/>
  <c r="E374" i="10"/>
  <c r="G22" i="10"/>
  <c r="F210" i="10"/>
  <c r="G210" i="10" s="1"/>
  <c r="F209" i="10"/>
  <c r="G209" i="10" s="1"/>
  <c r="F102" i="10"/>
  <c r="F52" i="10"/>
  <c r="G52" i="10" s="1"/>
  <c r="E245" i="10"/>
  <c r="F95" i="10" l="1"/>
  <c r="E373" i="10"/>
  <c r="E372" i="10" s="1"/>
  <c r="F245" i="10"/>
  <c r="F80" i="10"/>
  <c r="G80" i="10" s="1"/>
  <c r="F235" i="10"/>
  <c r="F234" i="10"/>
  <c r="F233" i="10" s="1"/>
  <c r="F232" i="10" s="1"/>
  <c r="F231" i="10" s="1"/>
  <c r="F230" i="10" s="1"/>
  <c r="F229" i="10" s="1"/>
  <c r="F228" i="10" s="1"/>
  <c r="F227" i="10" s="1"/>
  <c r="F226" i="10" s="1"/>
  <c r="F225" i="10" s="1"/>
  <c r="F224" i="10" s="1"/>
  <c r="F223" i="10" s="1"/>
  <c r="F222" i="10" s="1"/>
  <c r="F242" i="10"/>
  <c r="E241" i="10"/>
  <c r="F166" i="10"/>
  <c r="G166" i="10" s="1"/>
  <c r="E251" i="10"/>
  <c r="G234" i="10" l="1"/>
  <c r="F138" i="10"/>
  <c r="F108" i="10"/>
  <c r="F159" i="10"/>
  <c r="F251" i="10"/>
  <c r="F241" i="10"/>
  <c r="E249" i="10"/>
  <c r="F249" i="10" s="1"/>
  <c r="E371" i="10"/>
  <c r="M90" i="9" l="1"/>
  <c r="M28" i="9" s="1"/>
  <c r="L90" i="9"/>
  <c r="L28" i="9" s="1"/>
  <c r="K90" i="9"/>
  <c r="K28" i="9" s="1"/>
  <c r="J90" i="9"/>
  <c r="J28" i="9" s="1"/>
  <c r="I90" i="9"/>
  <c r="I28" i="9" s="1"/>
  <c r="H90" i="9"/>
  <c r="H28" i="9" s="1"/>
  <c r="G90" i="9"/>
  <c r="G28" i="9" s="1"/>
  <c r="F90" i="9"/>
  <c r="F28" i="9" s="1"/>
  <c r="E90" i="9"/>
  <c r="E28" i="9" s="1"/>
  <c r="D90" i="9"/>
  <c r="D28" i="9" s="1"/>
  <c r="M26" i="9"/>
  <c r="L26" i="9"/>
  <c r="K26" i="9"/>
  <c r="I26" i="9"/>
  <c r="H26" i="9"/>
  <c r="G26" i="9"/>
  <c r="F26" i="9"/>
  <c r="E26" i="9"/>
  <c r="D26" i="9"/>
  <c r="M85" i="9"/>
  <c r="M25" i="9" s="1"/>
  <c r="L85" i="9"/>
  <c r="L25" i="9" s="1"/>
  <c r="K85" i="9"/>
  <c r="K25" i="9" s="1"/>
  <c r="J85" i="9"/>
  <c r="J25" i="9" s="1"/>
  <c r="I85" i="9"/>
  <c r="I25" i="9" s="1"/>
  <c r="H85" i="9"/>
  <c r="H25" i="9" s="1"/>
  <c r="G85" i="9"/>
  <c r="G25" i="9" s="1"/>
  <c r="F85" i="9"/>
  <c r="F25" i="9" s="1"/>
  <c r="E85" i="9"/>
  <c r="E25" i="9" s="1"/>
  <c r="D85" i="9"/>
  <c r="D25" i="9" s="1"/>
  <c r="M82" i="9"/>
  <c r="L82" i="9"/>
  <c r="K82" i="9"/>
  <c r="J82" i="9"/>
  <c r="I82" i="9"/>
  <c r="H82" i="9"/>
  <c r="G82" i="9"/>
  <c r="G81" i="9" s="1"/>
  <c r="F82" i="9"/>
  <c r="E82" i="9"/>
  <c r="D82" i="9"/>
  <c r="M69" i="9"/>
  <c r="L69" i="9"/>
  <c r="K69" i="9"/>
  <c r="J69" i="9"/>
  <c r="I69" i="9"/>
  <c r="H69" i="9"/>
  <c r="G69" i="9"/>
  <c r="F69" i="9"/>
  <c r="E69" i="9"/>
  <c r="D69" i="9"/>
  <c r="M66" i="9"/>
  <c r="L66" i="9"/>
  <c r="K66" i="9"/>
  <c r="J66" i="9"/>
  <c r="I66" i="9"/>
  <c r="H66" i="9"/>
  <c r="G66" i="9"/>
  <c r="F66" i="9"/>
  <c r="E66" i="9"/>
  <c r="D66" i="9"/>
  <c r="M63" i="9"/>
  <c r="L63" i="9"/>
  <c r="K63" i="9"/>
  <c r="J63" i="9"/>
  <c r="I63" i="9"/>
  <c r="H63" i="9"/>
  <c r="G63" i="9"/>
  <c r="F63" i="9"/>
  <c r="E63" i="9"/>
  <c r="D63" i="9"/>
  <c r="M58" i="9"/>
  <c r="L58" i="9"/>
  <c r="K58" i="9"/>
  <c r="J58" i="9"/>
  <c r="I58" i="9"/>
  <c r="H58" i="9"/>
  <c r="G58" i="9"/>
  <c r="G56" i="9" s="1"/>
  <c r="F58" i="9"/>
  <c r="E58" i="9"/>
  <c r="D58" i="9"/>
  <c r="M50" i="9"/>
  <c r="L50" i="9"/>
  <c r="K50" i="9"/>
  <c r="J50" i="9"/>
  <c r="I50" i="9"/>
  <c r="H50" i="9"/>
  <c r="G50" i="9"/>
  <c r="G49" i="9" s="1"/>
  <c r="F50" i="9"/>
  <c r="E50" i="9"/>
  <c r="D50" i="9"/>
  <c r="M40" i="9"/>
  <c r="K40" i="9"/>
  <c r="J40" i="9"/>
  <c r="I40" i="9"/>
  <c r="G40" i="9"/>
  <c r="F40" i="9"/>
  <c r="E40" i="9"/>
  <c r="L40" i="9"/>
  <c r="H40" i="9"/>
  <c r="D40" i="9"/>
  <c r="M37" i="9"/>
  <c r="L37" i="9"/>
  <c r="K37" i="9"/>
  <c r="J37" i="9"/>
  <c r="I37" i="9"/>
  <c r="H37" i="9"/>
  <c r="G37" i="9"/>
  <c r="F37" i="9"/>
  <c r="E37" i="9"/>
  <c r="D37" i="9"/>
  <c r="M34" i="9"/>
  <c r="M31" i="9" s="1"/>
  <c r="L34" i="9"/>
  <c r="L31" i="9" s="1"/>
  <c r="K34" i="9"/>
  <c r="J34" i="9"/>
  <c r="J31" i="9" s="1"/>
  <c r="I34" i="9"/>
  <c r="I31" i="9" s="1"/>
  <c r="H34" i="9"/>
  <c r="H31" i="9" s="1"/>
  <c r="G34" i="9"/>
  <c r="F34" i="9"/>
  <c r="F31" i="9" s="1"/>
  <c r="E34" i="9"/>
  <c r="D34" i="9"/>
  <c r="D31" i="9" s="1"/>
  <c r="K31" i="9"/>
  <c r="M27" i="9"/>
  <c r="L27" i="9"/>
  <c r="K27" i="9"/>
  <c r="J27" i="9"/>
  <c r="I27" i="9"/>
  <c r="H27" i="9"/>
  <c r="G27" i="9"/>
  <c r="F27" i="9"/>
  <c r="E27" i="9"/>
  <c r="D27" i="9"/>
  <c r="J26" i="9"/>
  <c r="E56" i="9" l="1"/>
  <c r="M56" i="9"/>
  <c r="I62" i="9"/>
  <c r="K81" i="9"/>
  <c r="D81" i="9"/>
  <c r="L81" i="9"/>
  <c r="E81" i="9"/>
  <c r="H49" i="9"/>
  <c r="H30" i="9" s="1"/>
  <c r="H62" i="9"/>
  <c r="J81" i="9"/>
  <c r="I49" i="9"/>
  <c r="I30" i="9" s="1"/>
  <c r="J56" i="9"/>
  <c r="G62" i="9"/>
  <c r="G55" i="9" s="1"/>
  <c r="G24" i="9" s="1"/>
  <c r="K56" i="9"/>
  <c r="F62" i="9"/>
  <c r="J49" i="9"/>
  <c r="J30" i="9" s="1"/>
  <c r="I81" i="9"/>
  <c r="E49" i="9"/>
  <c r="M49" i="9"/>
  <c r="M30" i="9" s="1"/>
  <c r="K49" i="9"/>
  <c r="H56" i="9"/>
  <c r="I56" i="9"/>
  <c r="D62" i="9"/>
  <c r="L62" i="9"/>
  <c r="J62" i="9"/>
  <c r="E31" i="9"/>
  <c r="E30" i="9" s="1"/>
  <c r="F49" i="9"/>
  <c r="F30" i="9" s="1"/>
  <c r="D49" i="9"/>
  <c r="D30" i="9" s="1"/>
  <c r="L49" i="9"/>
  <c r="L30" i="9" s="1"/>
  <c r="F56" i="9"/>
  <c r="D56" i="9"/>
  <c r="L56" i="9"/>
  <c r="E62" i="9"/>
  <c r="M62" i="9"/>
  <c r="M81" i="9"/>
  <c r="H81" i="9"/>
  <c r="F81" i="9"/>
  <c r="G31" i="9"/>
  <c r="G30" i="9" s="1"/>
  <c r="K62" i="9"/>
  <c r="K30" i="9"/>
  <c r="E23" i="9" l="1"/>
  <c r="G23" i="9"/>
  <c r="G22" i="9" s="1"/>
  <c r="G29" i="9"/>
  <c r="E55" i="9"/>
  <c r="E24" i="9" s="1"/>
  <c r="E22" i="9" s="1"/>
  <c r="D55" i="9"/>
  <c r="D24" i="9" s="1"/>
  <c r="M55" i="9"/>
  <c r="M24" i="9" s="1"/>
  <c r="I55" i="9"/>
  <c r="I24" i="9" s="1"/>
  <c r="K55" i="9"/>
  <c r="K24" i="9" s="1"/>
  <c r="H55" i="9"/>
  <c r="H24" i="9" s="1"/>
  <c r="L55" i="9"/>
  <c r="L24" i="9" s="1"/>
  <c r="J55" i="9"/>
  <c r="J24" i="9" s="1"/>
  <c r="F55" i="9"/>
  <c r="F24" i="9" s="1"/>
  <c r="L23" i="9"/>
  <c r="L22" i="9" s="1"/>
  <c r="F23" i="9"/>
  <c r="I23" i="9"/>
  <c r="H23" i="9"/>
  <c r="J23" i="9"/>
  <c r="M23" i="9"/>
  <c r="K23" i="9"/>
  <c r="D23" i="9"/>
  <c r="K22" i="9" l="1"/>
  <c r="M22" i="9"/>
  <c r="I22" i="9"/>
  <c r="I29" i="9"/>
  <c r="J22" i="9"/>
  <c r="E29" i="9"/>
  <c r="H22" i="9"/>
  <c r="F22" i="9"/>
  <c r="D29" i="9"/>
  <c r="M29" i="9"/>
  <c r="F29" i="9"/>
  <c r="L29" i="9"/>
  <c r="J29" i="9"/>
  <c r="H29" i="9"/>
  <c r="K29" i="9"/>
  <c r="D22" i="9"/>
  <c r="D34" i="7" l="1"/>
  <c r="E90" i="7"/>
  <c r="E28" i="7" s="1"/>
  <c r="D90" i="7"/>
  <c r="E26" i="7"/>
  <c r="E85" i="7"/>
  <c r="E25" i="7" s="1"/>
  <c r="D85" i="7"/>
  <c r="D25" i="7" s="1"/>
  <c r="E82" i="7"/>
  <c r="E81" i="7" s="1"/>
  <c r="D82" i="7"/>
  <c r="D81" i="7" s="1"/>
  <c r="E69" i="7"/>
  <c r="D69" i="7"/>
  <c r="E66" i="7"/>
  <c r="D66" i="7"/>
  <c r="E63" i="7"/>
  <c r="E62" i="7" s="1"/>
  <c r="D63" i="7"/>
  <c r="D62" i="7" s="1"/>
  <c r="E58" i="7"/>
  <c r="E56" i="7" s="1"/>
  <c r="D58" i="7"/>
  <c r="D56" i="7" s="1"/>
  <c r="E50" i="7"/>
  <c r="E49" i="7" s="1"/>
  <c r="D50" i="7"/>
  <c r="D49" i="7" s="1"/>
  <c r="E40" i="7"/>
  <c r="D40" i="7"/>
  <c r="E37" i="7"/>
  <c r="D37" i="7"/>
  <c r="E34" i="7"/>
  <c r="E31" i="7" s="1"/>
  <c r="D31" i="7"/>
  <c r="D28" i="7"/>
  <c r="E27" i="7"/>
  <c r="D27" i="7"/>
  <c r="D26" i="7"/>
  <c r="D30" i="7" l="1"/>
  <c r="D55" i="7"/>
  <c r="D24" i="7" s="1"/>
  <c r="E30" i="7"/>
  <c r="E55" i="7"/>
  <c r="E24" i="7" s="1"/>
  <c r="E23" i="7" l="1"/>
  <c r="E22" i="7" s="1"/>
  <c r="E29" i="7"/>
  <c r="D23" i="7"/>
  <c r="D22" i="7" s="1"/>
  <c r="D29" i="7"/>
  <c r="T73" i="6" l="1"/>
  <c r="S73" i="6"/>
  <c r="R73" i="6"/>
  <c r="Q73" i="6"/>
  <c r="P73" i="6"/>
  <c r="T72" i="6"/>
  <c r="S72" i="6"/>
  <c r="R72" i="6"/>
  <c r="Q72" i="6"/>
  <c r="P72" i="6"/>
  <c r="T71" i="6"/>
  <c r="S71" i="6"/>
  <c r="R71" i="6"/>
  <c r="Q71" i="6"/>
  <c r="P71" i="6"/>
  <c r="T43" i="6"/>
  <c r="S43" i="6"/>
  <c r="R43" i="6"/>
  <c r="Q43" i="6"/>
  <c r="P43" i="6"/>
  <c r="T42" i="6"/>
  <c r="S42" i="6"/>
  <c r="R42" i="6"/>
  <c r="Q42" i="6"/>
  <c r="P42" i="6"/>
  <c r="T41" i="6"/>
  <c r="S41" i="6"/>
  <c r="R41" i="6"/>
  <c r="Q41" i="6"/>
  <c r="P41" i="6"/>
  <c r="T44" i="6"/>
  <c r="S44" i="6"/>
  <c r="R44" i="6"/>
  <c r="Q44" i="6"/>
  <c r="P44" i="6"/>
  <c r="H40" i="6"/>
  <c r="T99" i="6"/>
  <c r="S99" i="6"/>
  <c r="R99" i="6"/>
  <c r="Q99" i="6"/>
  <c r="P99" i="6"/>
  <c r="T98" i="6"/>
  <c r="S98" i="6"/>
  <c r="R98" i="6"/>
  <c r="Q98" i="6"/>
  <c r="P98" i="6"/>
  <c r="T97" i="6"/>
  <c r="S97" i="6"/>
  <c r="R97" i="6"/>
  <c r="Q97" i="6"/>
  <c r="P97" i="6"/>
  <c r="T96" i="6"/>
  <c r="S96" i="6"/>
  <c r="R96" i="6"/>
  <c r="Q96" i="6"/>
  <c r="P96" i="6"/>
  <c r="T95" i="6"/>
  <c r="S95" i="6"/>
  <c r="R95" i="6"/>
  <c r="Q95" i="6"/>
  <c r="P95" i="6"/>
  <c r="T94" i="6"/>
  <c r="S94" i="6"/>
  <c r="R94" i="6"/>
  <c r="Q94" i="6"/>
  <c r="P94" i="6"/>
  <c r="T93" i="6"/>
  <c r="S93" i="6"/>
  <c r="R93" i="6"/>
  <c r="Q93" i="6"/>
  <c r="P93" i="6"/>
  <c r="T92" i="6"/>
  <c r="S92" i="6"/>
  <c r="R92" i="6"/>
  <c r="Q92" i="6"/>
  <c r="P92" i="6"/>
  <c r="T91" i="6"/>
  <c r="S91" i="6"/>
  <c r="R91" i="6"/>
  <c r="Q91" i="6"/>
  <c r="P91" i="6"/>
  <c r="O90" i="6"/>
  <c r="O28" i="6" s="1"/>
  <c r="N90" i="6"/>
  <c r="M90" i="6"/>
  <c r="M28" i="6" s="1"/>
  <c r="L90" i="6"/>
  <c r="L28" i="6" s="1"/>
  <c r="K90" i="6"/>
  <c r="J90" i="6"/>
  <c r="J28" i="6" s="1"/>
  <c r="I90" i="6"/>
  <c r="I28" i="6" s="1"/>
  <c r="H90" i="6"/>
  <c r="G90" i="6"/>
  <c r="G28" i="6" s="1"/>
  <c r="F90" i="6"/>
  <c r="E90" i="6"/>
  <c r="E28" i="6" s="1"/>
  <c r="D90" i="6"/>
  <c r="D28" i="6" s="1"/>
  <c r="T89" i="6"/>
  <c r="S89" i="6"/>
  <c r="R89" i="6"/>
  <c r="Q89" i="6"/>
  <c r="P89" i="6"/>
  <c r="O26" i="6"/>
  <c r="N26" i="6"/>
  <c r="M26" i="6"/>
  <c r="K26" i="6"/>
  <c r="I26" i="6"/>
  <c r="G26" i="6"/>
  <c r="F26" i="6"/>
  <c r="E26" i="6"/>
  <c r="D26" i="6"/>
  <c r="M85" i="6"/>
  <c r="L85" i="6"/>
  <c r="L25" i="6" s="1"/>
  <c r="J85" i="6"/>
  <c r="J25" i="6" s="1"/>
  <c r="I85" i="6"/>
  <c r="H85" i="6"/>
  <c r="H25" i="6" s="1"/>
  <c r="G85" i="6"/>
  <c r="G25" i="6" s="1"/>
  <c r="E85" i="6"/>
  <c r="E25" i="6" s="1"/>
  <c r="D85" i="6"/>
  <c r="D25" i="6" s="1"/>
  <c r="T86" i="6"/>
  <c r="S86" i="6"/>
  <c r="R86" i="6"/>
  <c r="Q86" i="6"/>
  <c r="P86" i="6"/>
  <c r="T83" i="6"/>
  <c r="S83" i="6"/>
  <c r="R83" i="6"/>
  <c r="Q83" i="6"/>
  <c r="P83" i="6"/>
  <c r="O82" i="6"/>
  <c r="N82" i="6"/>
  <c r="N81" i="6" s="1"/>
  <c r="M82" i="6"/>
  <c r="L82" i="6"/>
  <c r="L81" i="6" s="1"/>
  <c r="K82" i="6"/>
  <c r="J82" i="6"/>
  <c r="I82" i="6"/>
  <c r="H82" i="6"/>
  <c r="G82" i="6"/>
  <c r="F82" i="6"/>
  <c r="F81" i="6" s="1"/>
  <c r="E82" i="6"/>
  <c r="D82" i="6"/>
  <c r="D81" i="6" s="1"/>
  <c r="T80" i="6"/>
  <c r="S80" i="6"/>
  <c r="R80" i="6"/>
  <c r="Q80" i="6"/>
  <c r="P80" i="6"/>
  <c r="T79" i="6"/>
  <c r="S79" i="6"/>
  <c r="R79" i="6"/>
  <c r="Q79" i="6"/>
  <c r="P79" i="6"/>
  <c r="T78" i="6"/>
  <c r="S78" i="6"/>
  <c r="R78" i="6"/>
  <c r="Q78" i="6"/>
  <c r="P78" i="6"/>
  <c r="T77" i="6"/>
  <c r="S77" i="6"/>
  <c r="R77" i="6"/>
  <c r="Q77" i="6"/>
  <c r="P77" i="6"/>
  <c r="T76" i="6"/>
  <c r="S76" i="6"/>
  <c r="R76" i="6"/>
  <c r="Q76" i="6"/>
  <c r="P76" i="6"/>
  <c r="T75" i="6"/>
  <c r="S75" i="6"/>
  <c r="R75" i="6"/>
  <c r="Q75" i="6"/>
  <c r="P75" i="6"/>
  <c r="T74" i="6"/>
  <c r="S74" i="6"/>
  <c r="R74" i="6"/>
  <c r="Q74" i="6"/>
  <c r="P74" i="6"/>
  <c r="T70" i="6"/>
  <c r="S70" i="6"/>
  <c r="R70" i="6"/>
  <c r="Q70" i="6"/>
  <c r="P70" i="6"/>
  <c r="O69" i="6"/>
  <c r="N69" i="6"/>
  <c r="M69" i="6"/>
  <c r="L69" i="6"/>
  <c r="K69" i="6"/>
  <c r="J69" i="6"/>
  <c r="I69" i="6"/>
  <c r="H69" i="6"/>
  <c r="G69" i="6"/>
  <c r="F69" i="6"/>
  <c r="E69" i="6"/>
  <c r="D69" i="6"/>
  <c r="T68" i="6"/>
  <c r="S68" i="6"/>
  <c r="R68" i="6"/>
  <c r="Q68" i="6"/>
  <c r="P68" i="6"/>
  <c r="T67" i="6"/>
  <c r="S67" i="6"/>
  <c r="R67" i="6"/>
  <c r="Q67" i="6"/>
  <c r="P67" i="6"/>
  <c r="O66" i="6"/>
  <c r="N66" i="6"/>
  <c r="M66" i="6"/>
  <c r="L66" i="6"/>
  <c r="K66" i="6"/>
  <c r="J66" i="6"/>
  <c r="I66" i="6"/>
  <c r="H66" i="6"/>
  <c r="G66" i="6"/>
  <c r="F66" i="6"/>
  <c r="E66" i="6"/>
  <c r="D66" i="6"/>
  <c r="T65" i="6"/>
  <c r="S65" i="6"/>
  <c r="R65" i="6"/>
  <c r="Q65" i="6"/>
  <c r="P65" i="6"/>
  <c r="T64" i="6"/>
  <c r="S64" i="6"/>
  <c r="R64" i="6"/>
  <c r="Q64" i="6"/>
  <c r="P64" i="6"/>
  <c r="O63" i="6"/>
  <c r="N63" i="6"/>
  <c r="M63" i="6"/>
  <c r="L63" i="6"/>
  <c r="K63" i="6"/>
  <c r="J63" i="6"/>
  <c r="J62" i="6" s="1"/>
  <c r="I63" i="6"/>
  <c r="H63" i="6"/>
  <c r="G63" i="6"/>
  <c r="F63" i="6"/>
  <c r="E63" i="6"/>
  <c r="D63" i="6"/>
  <c r="T61" i="6"/>
  <c r="S61" i="6"/>
  <c r="R61" i="6"/>
  <c r="Q61" i="6"/>
  <c r="P61" i="6"/>
  <c r="T60" i="6"/>
  <c r="S60" i="6"/>
  <c r="R60" i="6"/>
  <c r="Q60" i="6"/>
  <c r="P60" i="6"/>
  <c r="T59" i="6"/>
  <c r="S59" i="6"/>
  <c r="R59" i="6"/>
  <c r="Q59" i="6"/>
  <c r="P59" i="6"/>
  <c r="O58" i="6"/>
  <c r="O56" i="6" s="1"/>
  <c r="N58" i="6"/>
  <c r="M58" i="6"/>
  <c r="L58" i="6"/>
  <c r="K58" i="6"/>
  <c r="K56" i="6" s="1"/>
  <c r="J58" i="6"/>
  <c r="I58" i="6"/>
  <c r="H58" i="6"/>
  <c r="G58" i="6"/>
  <c r="G56" i="6" s="1"/>
  <c r="F58" i="6"/>
  <c r="E58" i="6"/>
  <c r="D58" i="6"/>
  <c r="T53" i="6"/>
  <c r="S53" i="6"/>
  <c r="R53" i="6"/>
  <c r="Q53" i="6"/>
  <c r="P53" i="6"/>
  <c r="T52" i="6"/>
  <c r="S52" i="6"/>
  <c r="R52" i="6"/>
  <c r="Q52" i="6"/>
  <c r="P52" i="6"/>
  <c r="T51" i="6"/>
  <c r="S51" i="6"/>
  <c r="R51" i="6"/>
  <c r="Q51" i="6"/>
  <c r="P51" i="6"/>
  <c r="O50" i="6"/>
  <c r="N50" i="6"/>
  <c r="N49" i="6" s="1"/>
  <c r="M50" i="6"/>
  <c r="L50" i="6"/>
  <c r="K50" i="6"/>
  <c r="J50" i="6"/>
  <c r="I50" i="6"/>
  <c r="H50" i="6"/>
  <c r="G50" i="6"/>
  <c r="F50" i="6"/>
  <c r="F49" i="6" s="1"/>
  <c r="E50" i="6"/>
  <c r="D50" i="6"/>
  <c r="T48" i="6"/>
  <c r="S48" i="6"/>
  <c r="R48" i="6"/>
  <c r="Q48" i="6"/>
  <c r="P48" i="6"/>
  <c r="T47" i="6"/>
  <c r="S47" i="6"/>
  <c r="R47" i="6"/>
  <c r="Q47" i="6"/>
  <c r="P47" i="6"/>
  <c r="T46" i="6"/>
  <c r="S46" i="6"/>
  <c r="R46" i="6"/>
  <c r="Q46" i="6"/>
  <c r="P46" i="6"/>
  <c r="T45" i="6"/>
  <c r="S45" i="6"/>
  <c r="R45" i="6"/>
  <c r="Q45" i="6"/>
  <c r="P45" i="6"/>
  <c r="J40" i="6"/>
  <c r="G40" i="6"/>
  <c r="F40" i="6"/>
  <c r="D40" i="6"/>
  <c r="K40" i="6"/>
  <c r="I40" i="6"/>
  <c r="T39" i="6"/>
  <c r="S39" i="6"/>
  <c r="R39" i="6"/>
  <c r="Q39" i="6"/>
  <c r="P39" i="6"/>
  <c r="T38" i="6"/>
  <c r="S38" i="6"/>
  <c r="R38" i="6"/>
  <c r="Q38" i="6"/>
  <c r="P38" i="6"/>
  <c r="O37" i="6"/>
  <c r="N37" i="6"/>
  <c r="M37" i="6"/>
  <c r="L37" i="6"/>
  <c r="K37" i="6"/>
  <c r="J37" i="6"/>
  <c r="I37" i="6"/>
  <c r="H37" i="6"/>
  <c r="G37" i="6"/>
  <c r="F37" i="6"/>
  <c r="E37" i="6"/>
  <c r="D37" i="6"/>
  <c r="T36" i="6"/>
  <c r="S36" i="6"/>
  <c r="R36" i="6"/>
  <c r="Q36" i="6"/>
  <c r="P36" i="6"/>
  <c r="T35" i="6"/>
  <c r="S35" i="6"/>
  <c r="R35" i="6"/>
  <c r="Q35" i="6"/>
  <c r="P35" i="6"/>
  <c r="O34" i="6"/>
  <c r="O31" i="6" s="1"/>
  <c r="N34" i="6"/>
  <c r="M34" i="6"/>
  <c r="M31" i="6" s="1"/>
  <c r="L34" i="6"/>
  <c r="L31" i="6" s="1"/>
  <c r="K34" i="6"/>
  <c r="K31" i="6" s="1"/>
  <c r="J34" i="6"/>
  <c r="J31" i="6" s="1"/>
  <c r="I34" i="6"/>
  <c r="I31" i="6" s="1"/>
  <c r="H34" i="6"/>
  <c r="H31" i="6" s="1"/>
  <c r="G34" i="6"/>
  <c r="G31" i="6" s="1"/>
  <c r="F34" i="6"/>
  <c r="F31" i="6" s="1"/>
  <c r="E34" i="6"/>
  <c r="E31" i="6" s="1"/>
  <c r="D31" i="6"/>
  <c r="P33" i="6"/>
  <c r="S33" i="6"/>
  <c r="R33" i="6"/>
  <c r="Q33" i="6"/>
  <c r="T33" i="6"/>
  <c r="T32" i="6"/>
  <c r="Q32" i="6"/>
  <c r="P32" i="6"/>
  <c r="R32" i="6"/>
  <c r="H28" i="6"/>
  <c r="O27" i="6"/>
  <c r="N27" i="6"/>
  <c r="M27" i="6"/>
  <c r="L27" i="6"/>
  <c r="K27" i="6"/>
  <c r="J27" i="6"/>
  <c r="I27" i="6"/>
  <c r="H27" i="6"/>
  <c r="G27" i="6"/>
  <c r="F27" i="6"/>
  <c r="E27" i="6"/>
  <c r="D27" i="6"/>
  <c r="J26" i="6"/>
  <c r="H26" i="6"/>
  <c r="N62" i="6" l="1"/>
  <c r="Q90" i="6"/>
  <c r="S90" i="6"/>
  <c r="J56" i="6"/>
  <c r="S34" i="6"/>
  <c r="E56" i="6"/>
  <c r="M56" i="6"/>
  <c r="R56" i="6" s="1"/>
  <c r="G81" i="6"/>
  <c r="O81" i="6"/>
  <c r="K49" i="6"/>
  <c r="H56" i="6"/>
  <c r="Q69" i="6"/>
  <c r="T54" i="6"/>
  <c r="P69" i="6"/>
  <c r="J49" i="6"/>
  <c r="J30" i="6" s="1"/>
  <c r="J23" i="6" s="1"/>
  <c r="I56" i="6"/>
  <c r="T56" i="6" s="1"/>
  <c r="S69" i="6"/>
  <c r="G49" i="6"/>
  <c r="G30" i="6" s="1"/>
  <c r="O49" i="6"/>
  <c r="H81" i="6"/>
  <c r="S81" i="6" s="1"/>
  <c r="I62" i="6"/>
  <c r="N31" i="6"/>
  <c r="S31" i="6" s="1"/>
  <c r="T66" i="6"/>
  <c r="D49" i="6"/>
  <c r="D30" i="6" s="1"/>
  <c r="D23" i="6" s="1"/>
  <c r="L49" i="6"/>
  <c r="Q49" i="6" s="1"/>
  <c r="D62" i="6"/>
  <c r="L62" i="6"/>
  <c r="K81" i="6"/>
  <c r="T27" i="6"/>
  <c r="E49" i="6"/>
  <c r="R58" i="6"/>
  <c r="D56" i="6"/>
  <c r="T34" i="6"/>
  <c r="R37" i="6"/>
  <c r="T87" i="6"/>
  <c r="G62" i="6"/>
  <c r="O62" i="6"/>
  <c r="P66" i="6"/>
  <c r="M81" i="6"/>
  <c r="R66" i="6"/>
  <c r="S27" i="6"/>
  <c r="H49" i="6"/>
  <c r="S49" i="6" s="1"/>
  <c r="S54" i="6"/>
  <c r="R57" i="6"/>
  <c r="T84" i="6"/>
  <c r="R85" i="6"/>
  <c r="R87" i="6"/>
  <c r="T88" i="6"/>
  <c r="T90" i="6"/>
  <c r="T28" i="6"/>
  <c r="R69" i="6"/>
  <c r="O85" i="6"/>
  <c r="O25" i="6" s="1"/>
  <c r="S88" i="6"/>
  <c r="S26" i="6"/>
  <c r="P58" i="6"/>
  <c r="F62" i="6"/>
  <c r="R50" i="6"/>
  <c r="Q57" i="6"/>
  <c r="Q58" i="6"/>
  <c r="P63" i="6"/>
  <c r="P90" i="6"/>
  <c r="Q27" i="6"/>
  <c r="Q84" i="6"/>
  <c r="Q88" i="6"/>
  <c r="E62" i="6"/>
  <c r="M62" i="6"/>
  <c r="I81" i="6"/>
  <c r="E81" i="6"/>
  <c r="R84" i="6"/>
  <c r="P87" i="6"/>
  <c r="R90" i="6"/>
  <c r="R54" i="6"/>
  <c r="P34" i="6"/>
  <c r="S57" i="6"/>
  <c r="F56" i="6"/>
  <c r="S58" i="6"/>
  <c r="K62" i="6"/>
  <c r="Q66" i="6"/>
  <c r="S82" i="6"/>
  <c r="P84" i="6"/>
  <c r="K85" i="6"/>
  <c r="L26" i="6"/>
  <c r="Q26" i="6" s="1"/>
  <c r="R26" i="6"/>
  <c r="R28" i="6"/>
  <c r="Q34" i="6"/>
  <c r="P37" i="6"/>
  <c r="Q50" i="6"/>
  <c r="T57" i="6"/>
  <c r="T58" i="6"/>
  <c r="P26" i="6"/>
  <c r="T26" i="6"/>
  <c r="S84" i="6"/>
  <c r="R88" i="6"/>
  <c r="Q37" i="6"/>
  <c r="S37" i="6"/>
  <c r="P54" i="6"/>
  <c r="L56" i="6"/>
  <c r="R63" i="6"/>
  <c r="H62" i="6"/>
  <c r="T69" i="6"/>
  <c r="Q82" i="6"/>
  <c r="Q87" i="6"/>
  <c r="S87" i="6"/>
  <c r="P27" i="6"/>
  <c r="R27" i="6"/>
  <c r="Q31" i="6"/>
  <c r="R34" i="6"/>
  <c r="T37" i="6"/>
  <c r="S50" i="6"/>
  <c r="Q54" i="6"/>
  <c r="P57" i="6"/>
  <c r="S63" i="6"/>
  <c r="R82" i="6"/>
  <c r="M49" i="6"/>
  <c r="I49" i="6"/>
  <c r="I30" i="6" s="1"/>
  <c r="M25" i="6"/>
  <c r="R25" i="6" s="1"/>
  <c r="K28" i="6"/>
  <c r="P28" i="6" s="1"/>
  <c r="Q63" i="6"/>
  <c r="T82" i="6"/>
  <c r="J81" i="6"/>
  <c r="R31" i="6"/>
  <c r="P31" i="6"/>
  <c r="I25" i="6"/>
  <c r="F30" i="6"/>
  <c r="E40" i="6"/>
  <c r="Q81" i="6"/>
  <c r="T50" i="6"/>
  <c r="F85" i="6"/>
  <c r="F25" i="6" s="1"/>
  <c r="Q25" i="6" s="1"/>
  <c r="N85" i="6"/>
  <c r="F28" i="6"/>
  <c r="Q28" i="6" s="1"/>
  <c r="N28" i="6"/>
  <c r="S28" i="6" s="1"/>
  <c r="N56" i="6"/>
  <c r="T63" i="6"/>
  <c r="S66" i="6"/>
  <c r="T31" i="6"/>
  <c r="S32" i="6"/>
  <c r="P50" i="6"/>
  <c r="P56" i="6"/>
  <c r="P82" i="6"/>
  <c r="P88" i="6"/>
  <c r="R62" i="6" l="1"/>
  <c r="E30" i="6"/>
  <c r="E23" i="6" s="1"/>
  <c r="T62" i="6"/>
  <c r="T25" i="6"/>
  <c r="G55" i="6"/>
  <c r="G24" i="6" s="1"/>
  <c r="O55" i="6"/>
  <c r="O24" i="6" s="1"/>
  <c r="P49" i="6"/>
  <c r="D55" i="6"/>
  <c r="D24" i="6" s="1"/>
  <c r="D22" i="6" s="1"/>
  <c r="K30" i="6"/>
  <c r="K23" i="6" s="1"/>
  <c r="E55" i="6"/>
  <c r="E24" i="6" s="1"/>
  <c r="J55" i="6"/>
  <c r="J24" i="6" s="1"/>
  <c r="J22" i="6" s="1"/>
  <c r="T85" i="6"/>
  <c r="I55" i="6"/>
  <c r="I24" i="6" s="1"/>
  <c r="R81" i="6"/>
  <c r="Q62" i="6"/>
  <c r="L55" i="6"/>
  <c r="L24" i="6" s="1"/>
  <c r="H55" i="6"/>
  <c r="H24" i="6" s="1"/>
  <c r="T49" i="6"/>
  <c r="R49" i="6"/>
  <c r="Q85" i="6"/>
  <c r="P81" i="6"/>
  <c r="M55" i="6"/>
  <c r="H30" i="6"/>
  <c r="P62" i="6"/>
  <c r="T81" i="6"/>
  <c r="F55" i="6"/>
  <c r="F24" i="6" s="1"/>
  <c r="K55" i="6"/>
  <c r="S62" i="6"/>
  <c r="Q56" i="6"/>
  <c r="P85" i="6"/>
  <c r="K25" i="6"/>
  <c r="P25" i="6" s="1"/>
  <c r="I23" i="6"/>
  <c r="E29" i="6"/>
  <c r="N55" i="6"/>
  <c r="S56" i="6"/>
  <c r="P40" i="6"/>
  <c r="G23" i="6"/>
  <c r="G29" i="6"/>
  <c r="M40" i="6"/>
  <c r="F23" i="6"/>
  <c r="O40" i="6"/>
  <c r="S85" i="6"/>
  <c r="N25" i="6"/>
  <c r="S25" i="6" s="1"/>
  <c r="G22" i="6" l="1"/>
  <c r="R55" i="6"/>
  <c r="K29" i="6"/>
  <c r="P29" i="6" s="1"/>
  <c r="J29" i="6"/>
  <c r="I29" i="6"/>
  <c r="I22" i="6"/>
  <c r="P30" i="6"/>
  <c r="T55" i="6"/>
  <c r="D29" i="6"/>
  <c r="E22" i="6"/>
  <c r="F22" i="6"/>
  <c r="T24" i="6"/>
  <c r="F29" i="6"/>
  <c r="H29" i="6"/>
  <c r="Q24" i="6"/>
  <c r="H23" i="6"/>
  <c r="H22" i="6" s="1"/>
  <c r="M24" i="6"/>
  <c r="R24" i="6" s="1"/>
  <c r="Q55" i="6"/>
  <c r="K24" i="6"/>
  <c r="P24" i="6" s="1"/>
  <c r="P55" i="6"/>
  <c r="R40" i="6"/>
  <c r="M30" i="6"/>
  <c r="L40" i="6"/>
  <c r="T40" i="6"/>
  <c r="O30" i="6"/>
  <c r="P23" i="6"/>
  <c r="N40" i="6"/>
  <c r="S55" i="6"/>
  <c r="N24" i="6"/>
  <c r="S24" i="6" s="1"/>
  <c r="K22" i="6" l="1"/>
  <c r="P22" i="6" s="1"/>
  <c r="O23" i="6"/>
  <c r="O29" i="6"/>
  <c r="T29" i="6" s="1"/>
  <c r="T30" i="6"/>
  <c r="Q40" i="6"/>
  <c r="L30" i="6"/>
  <c r="M23" i="6"/>
  <c r="M29" i="6"/>
  <c r="R29" i="6" s="1"/>
  <c r="R30" i="6"/>
  <c r="S40" i="6"/>
  <c r="N30" i="6"/>
  <c r="M22" i="6" l="1"/>
  <c r="R22" i="6" s="1"/>
  <c r="R23" i="6"/>
  <c r="N23" i="6"/>
  <c r="N29" i="6"/>
  <c r="S29" i="6" s="1"/>
  <c r="S30" i="6"/>
  <c r="L23" i="6"/>
  <c r="L29" i="6"/>
  <c r="Q29" i="6" s="1"/>
  <c r="Q30" i="6"/>
  <c r="O22" i="6"/>
  <c r="T22" i="6" s="1"/>
  <c r="T23" i="6"/>
  <c r="L22" i="6" l="1"/>
  <c r="Q22" i="6" s="1"/>
  <c r="Q23" i="6"/>
  <c r="N22" i="6"/>
  <c r="S22" i="6" s="1"/>
  <c r="S23" i="6"/>
  <c r="J29" i="5" l="1"/>
  <c r="I29" i="5"/>
  <c r="F29" i="5"/>
  <c r="T84" i="5" l="1"/>
  <c r="Z73" i="5"/>
  <c r="Y73" i="5"/>
  <c r="X73" i="5"/>
  <c r="W73" i="5"/>
  <c r="V73" i="5"/>
  <c r="U73" i="5"/>
  <c r="T73" i="5"/>
  <c r="Z72" i="5"/>
  <c r="Y72" i="5"/>
  <c r="X72" i="5"/>
  <c r="W72" i="5"/>
  <c r="V72" i="5"/>
  <c r="U72" i="5"/>
  <c r="T72" i="5"/>
  <c r="Z71" i="5"/>
  <c r="Y71" i="5"/>
  <c r="X71" i="5"/>
  <c r="W71" i="5"/>
  <c r="V71" i="5"/>
  <c r="U71" i="5"/>
  <c r="T71" i="5"/>
  <c r="Z54" i="5"/>
  <c r="Y54" i="5"/>
  <c r="X54" i="5"/>
  <c r="W54" i="5"/>
  <c r="V54" i="5"/>
  <c r="U54" i="5"/>
  <c r="T54" i="5"/>
  <c r="Z57" i="5"/>
  <c r="Y57" i="5"/>
  <c r="X57" i="5"/>
  <c r="W57" i="5"/>
  <c r="V57" i="5"/>
  <c r="U57" i="5"/>
  <c r="T57" i="5"/>
  <c r="Z44" i="5" l="1"/>
  <c r="Y44" i="5"/>
  <c r="X44" i="5"/>
  <c r="W44" i="5"/>
  <c r="V44" i="5"/>
  <c r="U44" i="5"/>
  <c r="T44" i="5"/>
  <c r="Z33" i="5"/>
  <c r="Y33" i="5"/>
  <c r="X33" i="5"/>
  <c r="W33" i="5"/>
  <c r="V33" i="5"/>
  <c r="U33" i="5"/>
  <c r="T33" i="5"/>
  <c r="Z32" i="5"/>
  <c r="Y32" i="5"/>
  <c r="X32" i="5"/>
  <c r="W32" i="5"/>
  <c r="V32" i="5"/>
  <c r="U32" i="5"/>
  <c r="Z99" i="5"/>
  <c r="Y99" i="5"/>
  <c r="X99" i="5"/>
  <c r="W99" i="5"/>
  <c r="V99" i="5"/>
  <c r="U99" i="5"/>
  <c r="T99" i="5"/>
  <c r="Z98" i="5"/>
  <c r="Y98" i="5"/>
  <c r="X98" i="5"/>
  <c r="W98" i="5"/>
  <c r="V98" i="5"/>
  <c r="U98" i="5"/>
  <c r="T98" i="5"/>
  <c r="Z97" i="5"/>
  <c r="Y97" i="5"/>
  <c r="X97" i="5"/>
  <c r="W97" i="5"/>
  <c r="V97" i="5"/>
  <c r="U97" i="5"/>
  <c r="T97" i="5"/>
  <c r="Z96" i="5"/>
  <c r="Y96" i="5"/>
  <c r="X96" i="5"/>
  <c r="W96" i="5"/>
  <c r="V96" i="5"/>
  <c r="U96" i="5"/>
  <c r="T96" i="5"/>
  <c r="Z95" i="5"/>
  <c r="Y95" i="5"/>
  <c r="X95" i="5"/>
  <c r="W95" i="5"/>
  <c r="V95" i="5"/>
  <c r="U95" i="5"/>
  <c r="T95" i="5"/>
  <c r="Z94" i="5"/>
  <c r="Y94" i="5"/>
  <c r="X94" i="5"/>
  <c r="W94" i="5"/>
  <c r="V94" i="5"/>
  <c r="U94" i="5"/>
  <c r="T94" i="5"/>
  <c r="Z93" i="5"/>
  <c r="Y93" i="5"/>
  <c r="X93" i="5"/>
  <c r="W93" i="5"/>
  <c r="V93" i="5"/>
  <c r="U93" i="5"/>
  <c r="T93" i="5"/>
  <c r="Z92" i="5"/>
  <c r="Y92" i="5"/>
  <c r="X92" i="5"/>
  <c r="W92" i="5"/>
  <c r="V92" i="5"/>
  <c r="U92" i="5"/>
  <c r="T92" i="5"/>
  <c r="Z91" i="5"/>
  <c r="Y91" i="5"/>
  <c r="X91" i="5"/>
  <c r="W91" i="5"/>
  <c r="V91" i="5"/>
  <c r="U91" i="5"/>
  <c r="T91" i="5"/>
  <c r="S90" i="5"/>
  <c r="S28" i="5" s="1"/>
  <c r="R90" i="5"/>
  <c r="R28" i="5" s="1"/>
  <c r="Q90" i="5"/>
  <c r="Q28" i="5" s="1"/>
  <c r="P90" i="5"/>
  <c r="P28" i="5" s="1"/>
  <c r="O90" i="5"/>
  <c r="O28" i="5" s="1"/>
  <c r="N90" i="5"/>
  <c r="N28" i="5" s="1"/>
  <c r="M90" i="5"/>
  <c r="M28" i="5" s="1"/>
  <c r="K90" i="5"/>
  <c r="J90" i="5"/>
  <c r="I90" i="5"/>
  <c r="I28" i="5" s="1"/>
  <c r="H90" i="5"/>
  <c r="H28" i="5" s="1"/>
  <c r="G90" i="5"/>
  <c r="G28" i="5" s="1"/>
  <c r="F90" i="5"/>
  <c r="F28" i="5" s="1"/>
  <c r="E90" i="5"/>
  <c r="E28" i="5" s="1"/>
  <c r="Z89" i="5"/>
  <c r="Y89" i="5"/>
  <c r="X89" i="5"/>
  <c r="W89" i="5"/>
  <c r="V89" i="5"/>
  <c r="U89" i="5"/>
  <c r="T89" i="5"/>
  <c r="S26" i="5"/>
  <c r="R26" i="5"/>
  <c r="Q26" i="5"/>
  <c r="P26" i="5"/>
  <c r="M26" i="5"/>
  <c r="K26" i="5"/>
  <c r="J26" i="5"/>
  <c r="I26" i="5"/>
  <c r="H26" i="5"/>
  <c r="G26" i="5"/>
  <c r="F26" i="5"/>
  <c r="E26" i="5"/>
  <c r="S85" i="5"/>
  <c r="R85" i="5"/>
  <c r="R25" i="5" s="1"/>
  <c r="Q85" i="5"/>
  <c r="Q25" i="5" s="1"/>
  <c r="P85" i="5"/>
  <c r="P25" i="5" s="1"/>
  <c r="O85" i="5"/>
  <c r="O25" i="5" s="1"/>
  <c r="N85" i="5"/>
  <c r="N25" i="5" s="1"/>
  <c r="M85" i="5"/>
  <c r="K85" i="5"/>
  <c r="K25" i="5" s="1"/>
  <c r="J85" i="5"/>
  <c r="J25" i="5" s="1"/>
  <c r="I85" i="5"/>
  <c r="I25" i="5" s="1"/>
  <c r="H85" i="5"/>
  <c r="G85" i="5"/>
  <c r="G25" i="5" s="1"/>
  <c r="F85" i="5"/>
  <c r="E85" i="5"/>
  <c r="E25" i="5" s="1"/>
  <c r="Z86" i="5"/>
  <c r="Y86" i="5"/>
  <c r="X86" i="5"/>
  <c r="W86" i="5"/>
  <c r="V86" i="5"/>
  <c r="U86" i="5"/>
  <c r="T86" i="5"/>
  <c r="U84" i="5"/>
  <c r="Z83" i="5"/>
  <c r="Y83" i="5"/>
  <c r="X83" i="5"/>
  <c r="W83" i="5"/>
  <c r="V83" i="5"/>
  <c r="U83" i="5"/>
  <c r="T83" i="5"/>
  <c r="S82" i="5"/>
  <c r="R82" i="5"/>
  <c r="Q82" i="5"/>
  <c r="P82" i="5"/>
  <c r="O82" i="5"/>
  <c r="N82" i="5"/>
  <c r="M82" i="5"/>
  <c r="K82" i="5"/>
  <c r="J82" i="5"/>
  <c r="I82" i="5"/>
  <c r="H82" i="5"/>
  <c r="G82" i="5"/>
  <c r="F82" i="5"/>
  <c r="E82" i="5"/>
  <c r="Z80" i="5"/>
  <c r="Y80" i="5"/>
  <c r="X80" i="5"/>
  <c r="W80" i="5"/>
  <c r="V80" i="5"/>
  <c r="U80" i="5"/>
  <c r="T80" i="5"/>
  <c r="Z79" i="5"/>
  <c r="Y79" i="5"/>
  <c r="X79" i="5"/>
  <c r="W79" i="5"/>
  <c r="V79" i="5"/>
  <c r="U79" i="5"/>
  <c r="T79" i="5"/>
  <c r="Z78" i="5"/>
  <c r="Y78" i="5"/>
  <c r="X78" i="5"/>
  <c r="W78" i="5"/>
  <c r="V78" i="5"/>
  <c r="U78" i="5"/>
  <c r="T78" i="5"/>
  <c r="Z77" i="5"/>
  <c r="Y77" i="5"/>
  <c r="X77" i="5"/>
  <c r="W77" i="5"/>
  <c r="V77" i="5"/>
  <c r="U77" i="5"/>
  <c r="T77" i="5"/>
  <c r="Z76" i="5"/>
  <c r="Y76" i="5"/>
  <c r="X76" i="5"/>
  <c r="W76" i="5"/>
  <c r="V76" i="5"/>
  <c r="U76" i="5"/>
  <c r="T76" i="5"/>
  <c r="Z75" i="5"/>
  <c r="Y75" i="5"/>
  <c r="X75" i="5"/>
  <c r="W75" i="5"/>
  <c r="V75" i="5"/>
  <c r="U75" i="5"/>
  <c r="T75" i="5"/>
  <c r="Z74" i="5"/>
  <c r="Y74" i="5"/>
  <c r="X74" i="5"/>
  <c r="W74" i="5"/>
  <c r="V74" i="5"/>
  <c r="U74" i="5"/>
  <c r="T74" i="5"/>
  <c r="Z70" i="5"/>
  <c r="Y70" i="5"/>
  <c r="X70" i="5"/>
  <c r="W70" i="5"/>
  <c r="V70" i="5"/>
  <c r="U70" i="5"/>
  <c r="T70" i="5"/>
  <c r="S69" i="5"/>
  <c r="R69" i="5"/>
  <c r="Q69" i="5"/>
  <c r="P69" i="5"/>
  <c r="O69" i="5"/>
  <c r="N69" i="5"/>
  <c r="M69" i="5"/>
  <c r="K69" i="5"/>
  <c r="J69" i="5"/>
  <c r="I69" i="5"/>
  <c r="H69" i="5"/>
  <c r="G69" i="5"/>
  <c r="F69" i="5"/>
  <c r="E69" i="5"/>
  <c r="Z68" i="5"/>
  <c r="Y68" i="5"/>
  <c r="X68" i="5"/>
  <c r="W68" i="5"/>
  <c r="V68" i="5"/>
  <c r="U68" i="5"/>
  <c r="T68" i="5"/>
  <c r="Z67" i="5"/>
  <c r="Y67" i="5"/>
  <c r="X67" i="5"/>
  <c r="W67" i="5"/>
  <c r="V67" i="5"/>
  <c r="U67" i="5"/>
  <c r="T67" i="5"/>
  <c r="S66" i="5"/>
  <c r="R66" i="5"/>
  <c r="Q66" i="5"/>
  <c r="P66" i="5"/>
  <c r="O66" i="5"/>
  <c r="N66" i="5"/>
  <c r="M66" i="5"/>
  <c r="K66" i="5"/>
  <c r="J66" i="5"/>
  <c r="I66" i="5"/>
  <c r="H66" i="5"/>
  <c r="G66" i="5"/>
  <c r="F66" i="5"/>
  <c r="E66" i="5"/>
  <c r="Z65" i="5"/>
  <c r="Y65" i="5"/>
  <c r="X65" i="5"/>
  <c r="W65" i="5"/>
  <c r="V65" i="5"/>
  <c r="U65" i="5"/>
  <c r="T65" i="5"/>
  <c r="Z64" i="5"/>
  <c r="Y64" i="5"/>
  <c r="X64" i="5"/>
  <c r="W64" i="5"/>
  <c r="V64" i="5"/>
  <c r="U64" i="5"/>
  <c r="T64" i="5"/>
  <c r="S63" i="5"/>
  <c r="R63" i="5"/>
  <c r="Q63" i="5"/>
  <c r="P63" i="5"/>
  <c r="O63" i="5"/>
  <c r="N63" i="5"/>
  <c r="M63" i="5"/>
  <c r="K63" i="5"/>
  <c r="J63" i="5"/>
  <c r="I63" i="5"/>
  <c r="H63" i="5"/>
  <c r="G63" i="5"/>
  <c r="F63" i="5"/>
  <c r="E63" i="5"/>
  <c r="Z61" i="5"/>
  <c r="Y61" i="5"/>
  <c r="X61" i="5"/>
  <c r="W61" i="5"/>
  <c r="V61" i="5"/>
  <c r="U61" i="5"/>
  <c r="T61" i="5"/>
  <c r="Z60" i="5"/>
  <c r="Y60" i="5"/>
  <c r="X60" i="5"/>
  <c r="W60" i="5"/>
  <c r="V60" i="5"/>
  <c r="U60" i="5"/>
  <c r="T60" i="5"/>
  <c r="Z59" i="5"/>
  <c r="Y59" i="5"/>
  <c r="X59" i="5"/>
  <c r="W59" i="5"/>
  <c r="V59" i="5"/>
  <c r="U59" i="5"/>
  <c r="T59" i="5"/>
  <c r="S58" i="5"/>
  <c r="S56" i="5" s="1"/>
  <c r="R58" i="5"/>
  <c r="Q58" i="5"/>
  <c r="Q56" i="5" s="1"/>
  <c r="P58" i="5"/>
  <c r="O58" i="5"/>
  <c r="N58" i="5"/>
  <c r="M58" i="5"/>
  <c r="K58" i="5"/>
  <c r="J58" i="5"/>
  <c r="J56" i="5" s="1"/>
  <c r="I58" i="5"/>
  <c r="I56" i="5" s="1"/>
  <c r="H58" i="5"/>
  <c r="G58" i="5"/>
  <c r="F58" i="5"/>
  <c r="E58" i="5"/>
  <c r="Z53" i="5"/>
  <c r="Y53" i="5"/>
  <c r="X53" i="5"/>
  <c r="W53" i="5"/>
  <c r="V53" i="5"/>
  <c r="U53" i="5"/>
  <c r="T53" i="5"/>
  <c r="Z52" i="5"/>
  <c r="Y52" i="5"/>
  <c r="X52" i="5"/>
  <c r="W52" i="5"/>
  <c r="V52" i="5"/>
  <c r="U52" i="5"/>
  <c r="T52" i="5"/>
  <c r="Z51" i="5"/>
  <c r="Y51" i="5"/>
  <c r="X51" i="5"/>
  <c r="W51" i="5"/>
  <c r="V51" i="5"/>
  <c r="U51" i="5"/>
  <c r="T51" i="5"/>
  <c r="S50" i="5"/>
  <c r="R50" i="5"/>
  <c r="Q50" i="5"/>
  <c r="P50" i="5"/>
  <c r="O50" i="5"/>
  <c r="N50" i="5"/>
  <c r="M50" i="5"/>
  <c r="K50" i="5"/>
  <c r="K49" i="5" s="1"/>
  <c r="J50" i="5"/>
  <c r="I50" i="5"/>
  <c r="H50" i="5"/>
  <c r="G50" i="5"/>
  <c r="F50" i="5"/>
  <c r="E50" i="5"/>
  <c r="Z48" i="5"/>
  <c r="Y48" i="5"/>
  <c r="X48" i="5"/>
  <c r="W48" i="5"/>
  <c r="V48" i="5"/>
  <c r="U48" i="5"/>
  <c r="T48" i="5"/>
  <c r="Z47" i="5"/>
  <c r="Y47" i="5"/>
  <c r="X47" i="5"/>
  <c r="W47" i="5"/>
  <c r="V47" i="5"/>
  <c r="U47" i="5"/>
  <c r="T47" i="5"/>
  <c r="Z46" i="5"/>
  <c r="Y46" i="5"/>
  <c r="X46" i="5"/>
  <c r="W46" i="5"/>
  <c r="V46" i="5"/>
  <c r="U46" i="5"/>
  <c r="T46" i="5"/>
  <c r="Z45" i="5"/>
  <c r="Y45" i="5"/>
  <c r="X45" i="5"/>
  <c r="W45" i="5"/>
  <c r="V45" i="5"/>
  <c r="U45" i="5"/>
  <c r="T45" i="5"/>
  <c r="P43" i="5"/>
  <c r="M43" i="5"/>
  <c r="M42" i="5" s="1"/>
  <c r="K43" i="5"/>
  <c r="K42" i="5" s="1"/>
  <c r="I43" i="5"/>
  <c r="I42" i="5" s="1"/>
  <c r="I41" i="5" s="1"/>
  <c r="I40" i="5" s="1"/>
  <c r="H43" i="5"/>
  <c r="H42" i="5" s="1"/>
  <c r="H41" i="5" s="1"/>
  <c r="H40" i="5" s="1"/>
  <c r="F43" i="5"/>
  <c r="S43" i="5"/>
  <c r="R43" i="5"/>
  <c r="R42" i="5" s="1"/>
  <c r="R41" i="5" s="1"/>
  <c r="O43" i="5"/>
  <c r="O42" i="5" s="1"/>
  <c r="J43" i="5"/>
  <c r="J42" i="5" s="1"/>
  <c r="J41" i="5" s="1"/>
  <c r="J40" i="5" s="1"/>
  <c r="G43" i="5"/>
  <c r="G42" i="5" s="1"/>
  <c r="G41" i="5" s="1"/>
  <c r="G40" i="5" s="1"/>
  <c r="Z39" i="5"/>
  <c r="Y39" i="5"/>
  <c r="X39" i="5"/>
  <c r="W39" i="5"/>
  <c r="V39" i="5"/>
  <c r="U39" i="5"/>
  <c r="T39" i="5"/>
  <c r="Z38" i="5"/>
  <c r="Y38" i="5"/>
  <c r="X38" i="5"/>
  <c r="W38" i="5"/>
  <c r="V38" i="5"/>
  <c r="U38" i="5"/>
  <c r="T38" i="5"/>
  <c r="S37" i="5"/>
  <c r="R37" i="5"/>
  <c r="Q37" i="5"/>
  <c r="P37" i="5"/>
  <c r="O37" i="5"/>
  <c r="N37" i="5"/>
  <c r="M37" i="5"/>
  <c r="K37" i="5"/>
  <c r="J37" i="5"/>
  <c r="I37" i="5"/>
  <c r="H37" i="5"/>
  <c r="G37" i="5"/>
  <c r="F37" i="5"/>
  <c r="E37" i="5"/>
  <c r="Z36" i="5"/>
  <c r="Y36" i="5"/>
  <c r="X36" i="5"/>
  <c r="W36" i="5"/>
  <c r="V36" i="5"/>
  <c r="U36" i="5"/>
  <c r="T36" i="5"/>
  <c r="Z35" i="5"/>
  <c r="Y35" i="5"/>
  <c r="X35" i="5"/>
  <c r="W35" i="5"/>
  <c r="V35" i="5"/>
  <c r="U35" i="5"/>
  <c r="T35" i="5"/>
  <c r="S34" i="5"/>
  <c r="S31" i="5" s="1"/>
  <c r="R34" i="5"/>
  <c r="R31" i="5" s="1"/>
  <c r="Q34" i="5"/>
  <c r="P34" i="5"/>
  <c r="P31" i="5" s="1"/>
  <c r="O34" i="5"/>
  <c r="O31" i="5" s="1"/>
  <c r="N34" i="5"/>
  <c r="N31" i="5" s="1"/>
  <c r="M34" i="5"/>
  <c r="M31" i="5" s="1"/>
  <c r="K34" i="5"/>
  <c r="K31" i="5" s="1"/>
  <c r="J34" i="5"/>
  <c r="J31" i="5" s="1"/>
  <c r="I34" i="5"/>
  <c r="I31" i="5" s="1"/>
  <c r="H34" i="5"/>
  <c r="H31" i="5" s="1"/>
  <c r="G34" i="5"/>
  <c r="G31" i="5" s="1"/>
  <c r="F34" i="5"/>
  <c r="F31" i="5" s="1"/>
  <c r="E34" i="5"/>
  <c r="E31" i="5" s="1"/>
  <c r="J28" i="5"/>
  <c r="S27" i="5"/>
  <c r="R27" i="5"/>
  <c r="Q27" i="5"/>
  <c r="P27" i="5"/>
  <c r="O27" i="5"/>
  <c r="N27" i="5"/>
  <c r="M27" i="5"/>
  <c r="K27" i="5"/>
  <c r="J27" i="5"/>
  <c r="I27" i="5"/>
  <c r="H27" i="5"/>
  <c r="G27" i="5"/>
  <c r="F27" i="5"/>
  <c r="E27" i="5"/>
  <c r="K28" i="5" l="1"/>
  <c r="T27" i="5"/>
  <c r="I62" i="5"/>
  <c r="Q62" i="5"/>
  <c r="X62" i="5" s="1"/>
  <c r="E62" i="5"/>
  <c r="G62" i="5"/>
  <c r="O62" i="5"/>
  <c r="V62" i="5" s="1"/>
  <c r="K81" i="5"/>
  <c r="O81" i="5"/>
  <c r="G81" i="5"/>
  <c r="F49" i="5"/>
  <c r="H49" i="5"/>
  <c r="H30" i="5" s="1"/>
  <c r="H23" i="5" s="1"/>
  <c r="P49" i="5"/>
  <c r="Y63" i="5"/>
  <c r="G49" i="5"/>
  <c r="G30" i="5" s="1"/>
  <c r="O49" i="5"/>
  <c r="F81" i="5"/>
  <c r="V58" i="5"/>
  <c r="R81" i="5"/>
  <c r="X88" i="5"/>
  <c r="Z34" i="5"/>
  <c r="V25" i="5"/>
  <c r="U90" i="5"/>
  <c r="U28" i="5"/>
  <c r="J62" i="5"/>
  <c r="R49" i="5"/>
  <c r="E56" i="5"/>
  <c r="R62" i="5"/>
  <c r="H56" i="5"/>
  <c r="S62" i="5"/>
  <c r="Z50" i="5"/>
  <c r="U69" i="5"/>
  <c r="U63" i="5"/>
  <c r="N62" i="5"/>
  <c r="H81" i="5"/>
  <c r="W84" i="5"/>
  <c r="Y28" i="5"/>
  <c r="X27" i="5"/>
  <c r="U50" i="5"/>
  <c r="V66" i="5"/>
  <c r="Y69" i="5"/>
  <c r="O56" i="5"/>
  <c r="J81" i="5"/>
  <c r="V88" i="5"/>
  <c r="X28" i="5"/>
  <c r="Y26" i="5"/>
  <c r="X34" i="5"/>
  <c r="N49" i="5"/>
  <c r="J49" i="5"/>
  <c r="J30" i="5" s="1"/>
  <c r="Z66" i="5"/>
  <c r="T69" i="5"/>
  <c r="U82" i="5"/>
  <c r="W63" i="5"/>
  <c r="Y37" i="5"/>
  <c r="G56" i="5"/>
  <c r="W82" i="5"/>
  <c r="O26" i="5"/>
  <c r="V26" i="5" s="1"/>
  <c r="E49" i="5"/>
  <c r="K56" i="5"/>
  <c r="X58" i="5"/>
  <c r="W69" i="5"/>
  <c r="Y84" i="5"/>
  <c r="Y87" i="5"/>
  <c r="W26" i="5"/>
  <c r="K62" i="5"/>
  <c r="X66" i="5"/>
  <c r="P81" i="5"/>
  <c r="T88" i="5"/>
  <c r="V90" i="5"/>
  <c r="I49" i="5"/>
  <c r="I30" i="5" s="1"/>
  <c r="Z82" i="5"/>
  <c r="T58" i="5"/>
  <c r="F62" i="5"/>
  <c r="U87" i="5"/>
  <c r="Y90" i="5"/>
  <c r="M41" i="5"/>
  <c r="M40" i="5" s="1"/>
  <c r="Z26" i="5"/>
  <c r="K41" i="5"/>
  <c r="K40" i="5" s="1"/>
  <c r="K30" i="5" s="1"/>
  <c r="Y85" i="5"/>
  <c r="H25" i="5"/>
  <c r="W25" i="5" s="1"/>
  <c r="W85" i="5"/>
  <c r="F42" i="5"/>
  <c r="F41" i="5" s="1"/>
  <c r="F40" i="5" s="1"/>
  <c r="U85" i="5"/>
  <c r="F25" i="5"/>
  <c r="U25" i="5" s="1"/>
  <c r="U37" i="5"/>
  <c r="U66" i="5"/>
  <c r="U27" i="5"/>
  <c r="W37" i="5"/>
  <c r="Q49" i="5"/>
  <c r="Y50" i="5"/>
  <c r="S49" i="5"/>
  <c r="Z49" i="5" s="1"/>
  <c r="M56" i="5"/>
  <c r="Z63" i="5"/>
  <c r="H62" i="5"/>
  <c r="P62" i="5"/>
  <c r="V69" i="5"/>
  <c r="E81" i="5"/>
  <c r="M81" i="5"/>
  <c r="V27" i="5"/>
  <c r="X26" i="5"/>
  <c r="W27" i="5"/>
  <c r="W28" i="5"/>
  <c r="T34" i="5"/>
  <c r="Y43" i="5"/>
  <c r="P56" i="5"/>
  <c r="T63" i="5"/>
  <c r="Y66" i="5"/>
  <c r="X69" i="5"/>
  <c r="V85" i="5"/>
  <c r="V87" i="5"/>
  <c r="W90" i="5"/>
  <c r="U34" i="5"/>
  <c r="Z37" i="5"/>
  <c r="Z43" i="5"/>
  <c r="T50" i="5"/>
  <c r="W50" i="5"/>
  <c r="X56" i="5"/>
  <c r="Y58" i="5"/>
  <c r="V84" i="5"/>
  <c r="W87" i="5"/>
  <c r="W88" i="5"/>
  <c r="X90" i="5"/>
  <c r="Q43" i="5"/>
  <c r="U88" i="5"/>
  <c r="Y27" i="5"/>
  <c r="Q31" i="5"/>
  <c r="V34" i="5"/>
  <c r="S42" i="5"/>
  <c r="S41" i="5" s="1"/>
  <c r="Z58" i="5"/>
  <c r="Z69" i="5"/>
  <c r="N81" i="5"/>
  <c r="U81" i="5" s="1"/>
  <c r="X82" i="5"/>
  <c r="X87" i="5"/>
  <c r="V28" i="5"/>
  <c r="W58" i="5"/>
  <c r="Y25" i="5"/>
  <c r="Z27" i="5"/>
  <c r="Z31" i="5"/>
  <c r="W34" i="5"/>
  <c r="T37" i="5"/>
  <c r="T66" i="5"/>
  <c r="Y82" i="5"/>
  <c r="I81" i="5"/>
  <c r="Q81" i="5"/>
  <c r="Y88" i="5"/>
  <c r="Z88" i="5"/>
  <c r="T26" i="5"/>
  <c r="T28" i="5"/>
  <c r="V37" i="5"/>
  <c r="E43" i="5"/>
  <c r="E42" i="5" s="1"/>
  <c r="E41" i="5" s="1"/>
  <c r="E40" i="5" s="1"/>
  <c r="N43" i="5"/>
  <c r="N42" i="5" s="1"/>
  <c r="N41" i="5" s="1"/>
  <c r="N40" i="5" s="1"/>
  <c r="X50" i="5"/>
  <c r="F56" i="5"/>
  <c r="N56" i="5"/>
  <c r="Z84" i="5"/>
  <c r="T90" i="5"/>
  <c r="V31" i="5"/>
  <c r="U31" i="5"/>
  <c r="R40" i="5"/>
  <c r="Y40" i="5" s="1"/>
  <c r="Y41" i="5"/>
  <c r="X25" i="5"/>
  <c r="W31" i="5"/>
  <c r="Z28" i="5"/>
  <c r="Y31" i="5"/>
  <c r="S25" i="5"/>
  <c r="Z25" i="5" s="1"/>
  <c r="Z85" i="5"/>
  <c r="O41" i="5"/>
  <c r="V42" i="5"/>
  <c r="P42" i="5"/>
  <c r="W43" i="5"/>
  <c r="T85" i="5"/>
  <c r="M25" i="5"/>
  <c r="T25" i="5" s="1"/>
  <c r="N26" i="5"/>
  <c r="U26" i="5" s="1"/>
  <c r="T31" i="5"/>
  <c r="Y34" i="5"/>
  <c r="X37" i="5"/>
  <c r="V43" i="5"/>
  <c r="M49" i="5"/>
  <c r="V50" i="5"/>
  <c r="R56" i="5"/>
  <c r="U58" i="5"/>
  <c r="M62" i="5"/>
  <c r="V63" i="5"/>
  <c r="W66" i="5"/>
  <c r="S81" i="5"/>
  <c r="T82" i="5"/>
  <c r="X85" i="5"/>
  <c r="Z87" i="5"/>
  <c r="Z90" i="5"/>
  <c r="X63" i="5"/>
  <c r="V82" i="5"/>
  <c r="X84" i="5"/>
  <c r="T87" i="5"/>
  <c r="Y42" i="5"/>
  <c r="G23" i="5" l="1"/>
  <c r="G29" i="5"/>
  <c r="V49" i="5"/>
  <c r="U49" i="5"/>
  <c r="I55" i="5"/>
  <c r="I24" i="5" s="1"/>
  <c r="Q55" i="5"/>
  <c r="Z81" i="5"/>
  <c r="O55" i="5"/>
  <c r="O24" i="5" s="1"/>
  <c r="G55" i="5"/>
  <c r="G24" i="5" s="1"/>
  <c r="G22" i="5" s="1"/>
  <c r="V81" i="5"/>
  <c r="W49" i="5"/>
  <c r="K55" i="5"/>
  <c r="Y62" i="5"/>
  <c r="Y49" i="5"/>
  <c r="F30" i="5"/>
  <c r="F23" i="5" s="1"/>
  <c r="T49" i="5"/>
  <c r="F55" i="5"/>
  <c r="F24" i="5" s="1"/>
  <c r="Z56" i="5"/>
  <c r="E55" i="5"/>
  <c r="E24" i="5" s="1"/>
  <c r="H55" i="5"/>
  <c r="U56" i="5"/>
  <c r="T56" i="5"/>
  <c r="Z62" i="5"/>
  <c r="E30" i="5"/>
  <c r="X81" i="5"/>
  <c r="J55" i="5"/>
  <c r="J24" i="5" s="1"/>
  <c r="W81" i="5"/>
  <c r="U41" i="5"/>
  <c r="Z42" i="5"/>
  <c r="V56" i="5"/>
  <c r="W56" i="5"/>
  <c r="T81" i="5"/>
  <c r="Y81" i="5"/>
  <c r="U40" i="5"/>
  <c r="W62" i="5"/>
  <c r="X49" i="5"/>
  <c r="U62" i="5"/>
  <c r="N55" i="5"/>
  <c r="Z41" i="5"/>
  <c r="X31" i="5"/>
  <c r="T41" i="5"/>
  <c r="U43" i="5"/>
  <c r="S40" i="5"/>
  <c r="S30" i="5" s="1"/>
  <c r="R30" i="5"/>
  <c r="T42" i="5"/>
  <c r="U42" i="5"/>
  <c r="X43" i="5"/>
  <c r="Q42" i="5"/>
  <c r="T40" i="5"/>
  <c r="P55" i="5"/>
  <c r="P24" i="5" s="1"/>
  <c r="M30" i="5"/>
  <c r="T43" i="5"/>
  <c r="I23" i="5"/>
  <c r="Y56" i="5"/>
  <c r="R55" i="5"/>
  <c r="J23" i="5"/>
  <c r="X55" i="5"/>
  <c r="Q24" i="5"/>
  <c r="X24" i="5" s="1"/>
  <c r="K23" i="5"/>
  <c r="P41" i="5"/>
  <c r="W42" i="5"/>
  <c r="O40" i="5"/>
  <c r="V41" i="5"/>
  <c r="T62" i="5"/>
  <c r="M55" i="5"/>
  <c r="S55" i="5"/>
  <c r="N30" i="5"/>
  <c r="N29" i="5" s="1"/>
  <c r="S29" i="5" l="1"/>
  <c r="K24" i="5"/>
  <c r="K29" i="5"/>
  <c r="R23" i="5"/>
  <c r="Y23" i="5" s="1"/>
  <c r="R29" i="5"/>
  <c r="M23" i="5"/>
  <c r="M29" i="5"/>
  <c r="H24" i="5"/>
  <c r="H22" i="5" s="1"/>
  <c r="H29" i="5"/>
  <c r="E23" i="5"/>
  <c r="E29" i="5"/>
  <c r="I22" i="5"/>
  <c r="V24" i="5"/>
  <c r="V55" i="5"/>
  <c r="F22" i="5"/>
  <c r="E22" i="5"/>
  <c r="K22" i="5"/>
  <c r="U55" i="5"/>
  <c r="J22" i="5"/>
  <c r="T30" i="5"/>
  <c r="N24" i="5"/>
  <c r="U24" i="5" s="1"/>
  <c r="Y30" i="5"/>
  <c r="W55" i="5"/>
  <c r="Z40" i="5"/>
  <c r="X42" i="5"/>
  <c r="Q41" i="5"/>
  <c r="Z30" i="5"/>
  <c r="S23" i="5"/>
  <c r="M24" i="5"/>
  <c r="T24" i="5" s="1"/>
  <c r="T55" i="5"/>
  <c r="N23" i="5"/>
  <c r="U30" i="5"/>
  <c r="O30" i="5"/>
  <c r="O29" i="5" s="1"/>
  <c r="V40" i="5"/>
  <c r="T23" i="5"/>
  <c r="S24" i="5"/>
  <c r="Z24" i="5" s="1"/>
  <c r="Z55" i="5"/>
  <c r="R24" i="5"/>
  <c r="Y24" i="5" s="1"/>
  <c r="Y55" i="5"/>
  <c r="P40" i="5"/>
  <c r="W41" i="5"/>
  <c r="W24" i="5" l="1"/>
  <c r="Y29" i="5"/>
  <c r="U29" i="5"/>
  <c r="Z29" i="5"/>
  <c r="T29" i="5"/>
  <c r="M22" i="5"/>
  <c r="T22" i="5" s="1"/>
  <c r="R22" i="5"/>
  <c r="Y22" i="5" s="1"/>
  <c r="Q40" i="5"/>
  <c r="X41" i="5"/>
  <c r="N22" i="5"/>
  <c r="U22" i="5" s="1"/>
  <c r="U23" i="5"/>
  <c r="Z23" i="5"/>
  <c r="S22" i="5"/>
  <c r="Z22" i="5" s="1"/>
  <c r="W40" i="5"/>
  <c r="P30" i="5"/>
  <c r="P29" i="5" s="1"/>
  <c r="V29" i="5"/>
  <c r="O23" i="5"/>
  <c r="V30" i="5"/>
  <c r="X40" i="5" l="1"/>
  <c r="Q30" i="5"/>
  <c r="Q29" i="5" s="1"/>
  <c r="O22" i="5"/>
  <c r="V22" i="5" s="1"/>
  <c r="V23" i="5"/>
  <c r="W29" i="5"/>
  <c r="P23" i="5"/>
  <c r="W30" i="5"/>
  <c r="Q23" i="5" l="1"/>
  <c r="X29" i="5"/>
  <c r="X30" i="5"/>
  <c r="P22" i="5"/>
  <c r="W22" i="5" s="1"/>
  <c r="W23" i="5"/>
  <c r="Q22" i="5" l="1"/>
  <c r="X22" i="5" s="1"/>
  <c r="X23" i="5"/>
  <c r="R88" i="4" l="1"/>
  <c r="Q88" i="4"/>
  <c r="R87" i="4"/>
  <c r="Q87" i="4"/>
  <c r="R84" i="4"/>
  <c r="Q84" i="4"/>
  <c r="R73" i="4"/>
  <c r="R72" i="4"/>
  <c r="Q72" i="4"/>
  <c r="R71" i="4"/>
  <c r="Q71" i="4"/>
  <c r="R57" i="4"/>
  <c r="Q57" i="4"/>
  <c r="R54" i="4"/>
  <c r="Q54" i="4"/>
  <c r="R44" i="4"/>
  <c r="Q44" i="4"/>
  <c r="R33" i="4"/>
  <c r="Q33" i="4"/>
  <c r="R32" i="4"/>
  <c r="Q32" i="4"/>
  <c r="R99" i="4" l="1"/>
  <c r="Q99" i="4"/>
  <c r="R98" i="4"/>
  <c r="Q98" i="4"/>
  <c r="R97" i="4"/>
  <c r="Q97" i="4"/>
  <c r="R96" i="4"/>
  <c r="Q96" i="4"/>
  <c r="R95" i="4"/>
  <c r="Q95" i="4"/>
  <c r="R94" i="4"/>
  <c r="Q94" i="4"/>
  <c r="R93" i="4"/>
  <c r="Q93" i="4"/>
  <c r="R92" i="4"/>
  <c r="Q92" i="4"/>
  <c r="R91" i="4"/>
  <c r="Q91" i="4"/>
  <c r="M90" i="4"/>
  <c r="M28" i="4" s="1"/>
  <c r="L90" i="4"/>
  <c r="L28" i="4" s="1"/>
  <c r="R89" i="4"/>
  <c r="Q89" i="4"/>
  <c r="M26" i="4"/>
  <c r="L26" i="4"/>
  <c r="M85" i="4"/>
  <c r="M25" i="4" s="1"/>
  <c r="L85" i="4"/>
  <c r="L25" i="4" s="1"/>
  <c r="R86" i="4"/>
  <c r="Q86" i="4"/>
  <c r="R83" i="4"/>
  <c r="Q83" i="4"/>
  <c r="M82" i="4"/>
  <c r="L82" i="4"/>
  <c r="R80" i="4"/>
  <c r="Q80" i="4"/>
  <c r="R79" i="4"/>
  <c r="Q79" i="4"/>
  <c r="R78" i="4"/>
  <c r="Q78" i="4"/>
  <c r="R77" i="4"/>
  <c r="Q77" i="4"/>
  <c r="R76" i="4"/>
  <c r="Q76" i="4"/>
  <c r="R75" i="4"/>
  <c r="Q75" i="4"/>
  <c r="R74" i="4"/>
  <c r="Q74" i="4"/>
  <c r="R70" i="4"/>
  <c r="Q70" i="4"/>
  <c r="M69" i="4"/>
  <c r="L69" i="4"/>
  <c r="R68" i="4"/>
  <c r="Q68" i="4"/>
  <c r="R67" i="4"/>
  <c r="Q67" i="4"/>
  <c r="M66" i="4"/>
  <c r="L66" i="4"/>
  <c r="R65" i="4"/>
  <c r="Q65" i="4"/>
  <c r="R64" i="4"/>
  <c r="Q64" i="4"/>
  <c r="M63" i="4"/>
  <c r="L63" i="4"/>
  <c r="R61" i="4"/>
  <c r="R60" i="4"/>
  <c r="Q60" i="4"/>
  <c r="R59" i="4"/>
  <c r="Q59" i="4"/>
  <c r="M58" i="4"/>
  <c r="L58" i="4"/>
  <c r="R53" i="4"/>
  <c r="Q53" i="4"/>
  <c r="R52" i="4"/>
  <c r="Q52" i="4"/>
  <c r="R51" i="4"/>
  <c r="Q51" i="4"/>
  <c r="M50" i="4"/>
  <c r="L50" i="4"/>
  <c r="R48" i="4"/>
  <c r="Q48" i="4"/>
  <c r="R47" i="4"/>
  <c r="Q47" i="4"/>
  <c r="R46" i="4"/>
  <c r="Q46" i="4"/>
  <c r="R45" i="4"/>
  <c r="Q45" i="4"/>
  <c r="M43" i="4"/>
  <c r="R39" i="4"/>
  <c r="Q39" i="4"/>
  <c r="R38" i="4"/>
  <c r="Q38" i="4"/>
  <c r="M37" i="4"/>
  <c r="L37" i="4"/>
  <c r="R36" i="4"/>
  <c r="Q36" i="4"/>
  <c r="R35" i="4"/>
  <c r="Q35" i="4"/>
  <c r="M34" i="4"/>
  <c r="M31" i="4" s="1"/>
  <c r="L34" i="4"/>
  <c r="L31" i="4" s="1"/>
  <c r="M27" i="4"/>
  <c r="L27" i="4"/>
  <c r="L62" i="4" l="1"/>
  <c r="M62" i="4"/>
  <c r="L56" i="4"/>
  <c r="Q27" i="4"/>
  <c r="R26" i="4"/>
  <c r="Q69" i="4"/>
  <c r="R37" i="4"/>
  <c r="M56" i="4"/>
  <c r="L49" i="4"/>
  <c r="Q37" i="4"/>
  <c r="Q90" i="4"/>
  <c r="R28" i="4"/>
  <c r="R50" i="4"/>
  <c r="R90" i="4"/>
  <c r="R69" i="4"/>
  <c r="Q82" i="4"/>
  <c r="R66" i="4"/>
  <c r="R82" i="4"/>
  <c r="Q26" i="4"/>
  <c r="Q28" i="4"/>
  <c r="R58" i="4"/>
  <c r="Q63" i="4"/>
  <c r="Q34" i="4"/>
  <c r="L43" i="4"/>
  <c r="R34" i="4"/>
  <c r="Q66" i="4"/>
  <c r="Q25" i="4"/>
  <c r="R27" i="4"/>
  <c r="L81" i="4"/>
  <c r="R25" i="4"/>
  <c r="M81" i="4"/>
  <c r="Q85" i="4"/>
  <c r="Q58" i="4"/>
  <c r="R31" i="4"/>
  <c r="Q31" i="4"/>
  <c r="M42" i="4"/>
  <c r="R43" i="4"/>
  <c r="R85" i="4"/>
  <c r="M49" i="4"/>
  <c r="Q50" i="4"/>
  <c r="R63" i="4"/>
  <c r="Q62" i="4" l="1"/>
  <c r="Q49" i="4"/>
  <c r="Q56" i="4"/>
  <c r="R56" i="4"/>
  <c r="R62" i="4"/>
  <c r="R49" i="4"/>
  <c r="R81" i="4"/>
  <c r="M55" i="4"/>
  <c r="M24" i="4" s="1"/>
  <c r="Q43" i="4"/>
  <c r="L42" i="4"/>
  <c r="Q81" i="4"/>
  <c r="L55" i="4"/>
  <c r="M41" i="4"/>
  <c r="R42" i="4"/>
  <c r="R24" i="4" l="1"/>
  <c r="Q55" i="4"/>
  <c r="L24" i="4"/>
  <c r="Q24" i="4" s="1"/>
  <c r="R55" i="4"/>
  <c r="L41" i="4"/>
  <c r="Q42" i="4"/>
  <c r="M40" i="4"/>
  <c r="R41" i="4"/>
  <c r="Q41" i="4" l="1"/>
  <c r="L40" i="4"/>
  <c r="M30" i="4"/>
  <c r="M29" i="4" s="1"/>
  <c r="R40" i="4"/>
  <c r="L30" i="4" l="1"/>
  <c r="L29" i="4" s="1"/>
  <c r="Q40" i="4"/>
  <c r="M23" i="4"/>
  <c r="R30" i="4"/>
  <c r="R29" i="4" s="1"/>
  <c r="Q30" i="4" l="1"/>
  <c r="Q29" i="4" s="1"/>
  <c r="L23" i="4"/>
  <c r="M22" i="4"/>
  <c r="R22" i="4" s="1"/>
  <c r="R23" i="4"/>
  <c r="Q23" i="4" l="1"/>
  <c r="L22" i="4"/>
  <c r="Q22" i="4" s="1"/>
  <c r="M99" i="3" l="1"/>
  <c r="M98" i="3"/>
  <c r="M97" i="3"/>
  <c r="D97" i="3" s="1"/>
  <c r="M96" i="3"/>
  <c r="D96" i="3" s="1"/>
  <c r="M95" i="3"/>
  <c r="D95" i="3" s="1"/>
  <c r="M94" i="3"/>
  <c r="M93" i="3"/>
  <c r="D93" i="3" s="1"/>
  <c r="M92" i="3"/>
  <c r="D92" i="3" s="1"/>
  <c r="M91" i="3"/>
  <c r="D91" i="3" s="1"/>
  <c r="M83" i="3"/>
  <c r="M82" i="3" s="1"/>
  <c r="M73" i="3"/>
  <c r="M72" i="3"/>
  <c r="D72" i="3" s="1"/>
  <c r="M71" i="3"/>
  <c r="D71" i="3" s="1"/>
  <c r="M68" i="3"/>
  <c r="M67" i="3"/>
  <c r="U67" i="3" s="1"/>
  <c r="M65" i="3"/>
  <c r="D65" i="3" s="1"/>
  <c r="M64" i="3"/>
  <c r="D64" i="3" s="1"/>
  <c r="M61" i="3"/>
  <c r="M60" i="3"/>
  <c r="D60" i="3" s="1"/>
  <c r="M59" i="3"/>
  <c r="D59" i="3" s="1"/>
  <c r="M53" i="3"/>
  <c r="D53" i="3" s="1"/>
  <c r="M52" i="3"/>
  <c r="M51" i="3"/>
  <c r="M36" i="3"/>
  <c r="D36" i="3" s="1"/>
  <c r="M35" i="3"/>
  <c r="D35" i="3" s="1"/>
  <c r="M33" i="3"/>
  <c r="D33" i="3" s="1"/>
  <c r="M32" i="3"/>
  <c r="O70" i="3"/>
  <c r="N70" i="3"/>
  <c r="L70" i="3"/>
  <c r="L69" i="3" s="1"/>
  <c r="H70" i="3"/>
  <c r="H69" i="3" s="1"/>
  <c r="G70" i="3"/>
  <c r="G69" i="3" s="1"/>
  <c r="E70" i="3"/>
  <c r="E69" i="3" s="1"/>
  <c r="F99" i="3"/>
  <c r="V99" i="3" s="1"/>
  <c r="F98" i="3"/>
  <c r="V98" i="3" s="1"/>
  <c r="F97" i="3"/>
  <c r="V97" i="3" s="1"/>
  <c r="F96" i="3"/>
  <c r="V96" i="3" s="1"/>
  <c r="F95" i="3"/>
  <c r="V95" i="3" s="1"/>
  <c r="F94" i="3"/>
  <c r="V94" i="3" s="1"/>
  <c r="F93" i="3"/>
  <c r="V93" i="3" s="1"/>
  <c r="F92" i="3"/>
  <c r="V92" i="3" s="1"/>
  <c r="F91" i="3"/>
  <c r="V91" i="3" s="1"/>
  <c r="F73" i="3"/>
  <c r="V73" i="3" s="1"/>
  <c r="F72" i="3"/>
  <c r="V72" i="3" s="1"/>
  <c r="F71" i="3"/>
  <c r="V71" i="3" s="1"/>
  <c r="F65" i="3"/>
  <c r="V65" i="3" s="1"/>
  <c r="F61" i="3"/>
  <c r="V61" i="3" s="1"/>
  <c r="F60" i="3"/>
  <c r="V60" i="3" s="1"/>
  <c r="F59" i="3"/>
  <c r="V59" i="3" s="1"/>
  <c r="F53" i="3"/>
  <c r="V53" i="3" s="1"/>
  <c r="F52" i="3"/>
  <c r="V52" i="3" s="1"/>
  <c r="F51" i="3"/>
  <c r="F36" i="3"/>
  <c r="V36" i="3" s="1"/>
  <c r="F35" i="3"/>
  <c r="V35" i="3" s="1"/>
  <c r="T73" i="3"/>
  <c r="S73" i="3"/>
  <c r="T72" i="3"/>
  <c r="S72" i="3"/>
  <c r="T71" i="3"/>
  <c r="S71" i="3"/>
  <c r="T33" i="3"/>
  <c r="S33" i="3"/>
  <c r="T32" i="3"/>
  <c r="S32" i="3"/>
  <c r="A14" i="3"/>
  <c r="A13" i="3"/>
  <c r="B13" i="4" s="1"/>
  <c r="A13" i="5" s="1"/>
  <c r="A13" i="6" s="1"/>
  <c r="M13" i="7" s="1"/>
  <c r="A14" i="9" s="1"/>
  <c r="B12" i="10" s="1"/>
  <c r="A11" i="3"/>
  <c r="B11" i="4" s="1"/>
  <c r="A11" i="5" s="1"/>
  <c r="A11" i="6" s="1"/>
  <c r="M11" i="7" s="1"/>
  <c r="A12" i="9" s="1"/>
  <c r="A9" i="3"/>
  <c r="A8" i="3"/>
  <c r="B8" i="4" s="1"/>
  <c r="A8" i="5" s="1"/>
  <c r="A8" i="6" s="1"/>
  <c r="M8" i="7" s="1"/>
  <c r="A9" i="9" s="1"/>
  <c r="B8" i="10" s="1"/>
  <c r="A6" i="3"/>
  <c r="B6" i="4" s="1"/>
  <c r="A6" i="5" s="1"/>
  <c r="A6" i="6" s="1"/>
  <c r="M6" i="7" s="1"/>
  <c r="A7" i="9" s="1"/>
  <c r="B6" i="10" s="1"/>
  <c r="T99" i="3"/>
  <c r="S99" i="3"/>
  <c r="T98" i="3"/>
  <c r="S98" i="3"/>
  <c r="T97" i="3"/>
  <c r="S97" i="3"/>
  <c r="T96" i="3"/>
  <c r="S96" i="3"/>
  <c r="T95" i="3"/>
  <c r="S95" i="3"/>
  <c r="T94" i="3"/>
  <c r="S94" i="3"/>
  <c r="T93" i="3"/>
  <c r="S93" i="3"/>
  <c r="T92" i="3"/>
  <c r="S92" i="3"/>
  <c r="T91" i="3"/>
  <c r="S91" i="3"/>
  <c r="O90" i="3"/>
  <c r="O28" i="3" s="1"/>
  <c r="N90" i="3"/>
  <c r="N28" i="3" s="1"/>
  <c r="L90" i="3"/>
  <c r="L28" i="3" s="1"/>
  <c r="H90" i="3"/>
  <c r="H28" i="3" s="1"/>
  <c r="G90" i="3"/>
  <c r="G28" i="3" s="1"/>
  <c r="E90" i="3"/>
  <c r="E28" i="3" s="1"/>
  <c r="O26" i="3"/>
  <c r="M26" i="3"/>
  <c r="L26" i="3"/>
  <c r="H26" i="3"/>
  <c r="G26" i="3"/>
  <c r="E26" i="3"/>
  <c r="D26" i="3"/>
  <c r="U85" i="3"/>
  <c r="U25" i="3" s="1"/>
  <c r="O85" i="3"/>
  <c r="O25" i="3" s="1"/>
  <c r="N85" i="3"/>
  <c r="N25" i="3" s="1"/>
  <c r="M85" i="3"/>
  <c r="M25" i="3" s="1"/>
  <c r="L85" i="3"/>
  <c r="L25" i="3" s="1"/>
  <c r="H85" i="3"/>
  <c r="H25" i="3" s="1"/>
  <c r="G85" i="3"/>
  <c r="G25" i="3" s="1"/>
  <c r="F85" i="3"/>
  <c r="E85" i="3"/>
  <c r="E25" i="3" s="1"/>
  <c r="D85" i="3"/>
  <c r="D25" i="3" s="1"/>
  <c r="T83" i="3"/>
  <c r="S83" i="3"/>
  <c r="O82" i="3"/>
  <c r="N82" i="3"/>
  <c r="L82" i="3"/>
  <c r="H82" i="3"/>
  <c r="G82" i="3"/>
  <c r="E82" i="3"/>
  <c r="O69" i="3"/>
  <c r="N69" i="3"/>
  <c r="T68" i="3"/>
  <c r="S68" i="3"/>
  <c r="T67" i="3"/>
  <c r="S67" i="3"/>
  <c r="O66" i="3"/>
  <c r="N66" i="3"/>
  <c r="L66" i="3"/>
  <c r="H66" i="3"/>
  <c r="G66" i="3"/>
  <c r="E66" i="3"/>
  <c r="T65" i="3"/>
  <c r="S65" i="3"/>
  <c r="T64" i="3"/>
  <c r="S64" i="3"/>
  <c r="T61" i="3"/>
  <c r="S61" i="3"/>
  <c r="T60" i="3"/>
  <c r="S60" i="3"/>
  <c r="T59" i="3"/>
  <c r="S59" i="3"/>
  <c r="O58" i="3"/>
  <c r="N58" i="3"/>
  <c r="N56" i="3" s="1"/>
  <c r="L58" i="3"/>
  <c r="H58" i="3"/>
  <c r="G58" i="3"/>
  <c r="E58" i="3"/>
  <c r="T53" i="3"/>
  <c r="S53" i="3"/>
  <c r="T52" i="3"/>
  <c r="S52" i="3"/>
  <c r="T51" i="3"/>
  <c r="S51" i="3"/>
  <c r="O50" i="3"/>
  <c r="N50" i="3"/>
  <c r="L50" i="3"/>
  <c r="H50" i="3"/>
  <c r="G50" i="3"/>
  <c r="E50" i="3"/>
  <c r="U43" i="3"/>
  <c r="U42" i="3" s="1"/>
  <c r="U41" i="3" s="1"/>
  <c r="U40" i="3" s="1"/>
  <c r="T43" i="3"/>
  <c r="T42" i="3" s="1"/>
  <c r="T41" i="3" s="1"/>
  <c r="T40" i="3" s="1"/>
  <c r="S43" i="3"/>
  <c r="S42" i="3" s="1"/>
  <c r="S41" i="3" s="1"/>
  <c r="S40" i="3" s="1"/>
  <c r="O43" i="3"/>
  <c r="O42" i="3" s="1"/>
  <c r="O41" i="3" s="1"/>
  <c r="O40" i="3" s="1"/>
  <c r="N43" i="3"/>
  <c r="N42" i="3" s="1"/>
  <c r="N41" i="3" s="1"/>
  <c r="N40" i="3" s="1"/>
  <c r="M43" i="3"/>
  <c r="M42" i="3" s="1"/>
  <c r="M41" i="3" s="1"/>
  <c r="M40" i="3" s="1"/>
  <c r="H43" i="3"/>
  <c r="H42" i="3" s="1"/>
  <c r="H41" i="3" s="1"/>
  <c r="H40" i="3" s="1"/>
  <c r="G43" i="3"/>
  <c r="G42" i="3" s="1"/>
  <c r="G41" i="3" s="1"/>
  <c r="G40" i="3" s="1"/>
  <c r="F43" i="3"/>
  <c r="E43" i="3"/>
  <c r="E42" i="3" s="1"/>
  <c r="E41" i="3" s="1"/>
  <c r="E40" i="3" s="1"/>
  <c r="D43" i="3"/>
  <c r="D42" i="3" s="1"/>
  <c r="D41" i="3" s="1"/>
  <c r="D40" i="3" s="1"/>
  <c r="L43" i="3"/>
  <c r="L42" i="3" s="1"/>
  <c r="L41" i="3" s="1"/>
  <c r="L40" i="3" s="1"/>
  <c r="U37" i="3"/>
  <c r="T37" i="3"/>
  <c r="S37" i="3"/>
  <c r="O37" i="3"/>
  <c r="N37" i="3"/>
  <c r="M37" i="3"/>
  <c r="L37" i="3"/>
  <c r="H37" i="3"/>
  <c r="G37" i="3"/>
  <c r="F37" i="3"/>
  <c r="V37" i="3" s="1"/>
  <c r="E37" i="3"/>
  <c r="D37" i="3"/>
  <c r="T36" i="3"/>
  <c r="S36" i="3"/>
  <c r="S35" i="3"/>
  <c r="O34" i="3"/>
  <c r="O31" i="3" s="1"/>
  <c r="N34" i="3"/>
  <c r="N31" i="3" s="1"/>
  <c r="L34" i="3"/>
  <c r="L31" i="3" s="1"/>
  <c r="H34" i="3"/>
  <c r="H31" i="3" s="1"/>
  <c r="G34" i="3"/>
  <c r="G31" i="3" s="1"/>
  <c r="E34" i="3"/>
  <c r="E31" i="3" s="1"/>
  <c r="U27" i="3"/>
  <c r="T27" i="3"/>
  <c r="S27" i="3"/>
  <c r="O27" i="3"/>
  <c r="N27" i="3"/>
  <c r="M27" i="3"/>
  <c r="L27" i="3"/>
  <c r="H27" i="3"/>
  <c r="G27" i="3"/>
  <c r="F27" i="3"/>
  <c r="V27" i="3" s="1"/>
  <c r="E27" i="3"/>
  <c r="D27" i="3"/>
  <c r="N26" i="3"/>
  <c r="F26" i="3"/>
  <c r="V26" i="3" s="1"/>
  <c r="F25" i="3" l="1"/>
  <c r="V25" i="3" s="1"/>
  <c r="V85" i="3"/>
  <c r="S70" i="3"/>
  <c r="S69" i="3" s="1"/>
  <c r="T70" i="3"/>
  <c r="T69" i="3" s="1"/>
  <c r="F42" i="3"/>
  <c r="V43" i="3"/>
  <c r="V51" i="3"/>
  <c r="D32" i="3"/>
  <c r="U96" i="3"/>
  <c r="M58" i="3"/>
  <c r="M56" i="3" s="1"/>
  <c r="U72" i="3"/>
  <c r="U99" i="3"/>
  <c r="F70" i="3"/>
  <c r="F50" i="3"/>
  <c r="U98" i="3"/>
  <c r="U51" i="3"/>
  <c r="U97" i="3"/>
  <c r="D61" i="3"/>
  <c r="D58" i="3" s="1"/>
  <c r="D56" i="3" s="1"/>
  <c r="D83" i="3"/>
  <c r="D82" i="3" s="1"/>
  <c r="D81" i="3" s="1"/>
  <c r="D98" i="3"/>
  <c r="U52" i="3"/>
  <c r="M66" i="3"/>
  <c r="M62" i="3" s="1"/>
  <c r="U94" i="3"/>
  <c r="D99" i="3"/>
  <c r="U93" i="3"/>
  <c r="D51" i="3"/>
  <c r="D67" i="3"/>
  <c r="U53" i="3"/>
  <c r="U59" i="3"/>
  <c r="U73" i="3"/>
  <c r="D52" i="3"/>
  <c r="D68" i="3"/>
  <c r="D94" i="3"/>
  <c r="U71" i="3"/>
  <c r="U95" i="3"/>
  <c r="U91" i="3"/>
  <c r="M50" i="3"/>
  <c r="M49" i="3" s="1"/>
  <c r="U36" i="3"/>
  <c r="D73" i="3"/>
  <c r="D70" i="3" s="1"/>
  <c r="D69" i="3" s="1"/>
  <c r="D34" i="3"/>
  <c r="M90" i="3"/>
  <c r="M28" i="3" s="1"/>
  <c r="M70" i="3"/>
  <c r="M69" i="3" s="1"/>
  <c r="U65" i="3"/>
  <c r="U92" i="3"/>
  <c r="F34" i="3"/>
  <c r="V34" i="3" s="1"/>
  <c r="U35" i="3"/>
  <c r="U60" i="3"/>
  <c r="M34" i="3"/>
  <c r="M31" i="3" s="1"/>
  <c r="F90" i="3"/>
  <c r="V90" i="3" s="1"/>
  <c r="F66" i="3"/>
  <c r="V66" i="3" s="1"/>
  <c r="U68" i="3"/>
  <c r="U66" i="3" s="1"/>
  <c r="U61" i="3"/>
  <c r="F58" i="3"/>
  <c r="V58" i="3" s="1"/>
  <c r="T85" i="3"/>
  <c r="T25" i="3" s="1"/>
  <c r="S34" i="3"/>
  <c r="E62" i="3"/>
  <c r="L56" i="3"/>
  <c r="N81" i="3"/>
  <c r="T50" i="3"/>
  <c r="T49" i="3" s="1"/>
  <c r="S82" i="3"/>
  <c r="S81" i="3" s="1"/>
  <c r="G62" i="3"/>
  <c r="O62" i="3"/>
  <c r="S66" i="3"/>
  <c r="N62" i="3"/>
  <c r="H62" i="3"/>
  <c r="F62" i="3"/>
  <c r="V62" i="3" s="1"/>
  <c r="G49" i="3"/>
  <c r="G30" i="3" s="1"/>
  <c r="O49" i="3"/>
  <c r="O30" i="3" s="1"/>
  <c r="H81" i="3"/>
  <c r="L62" i="3"/>
  <c r="T58" i="3"/>
  <c r="E56" i="3"/>
  <c r="L81" i="3"/>
  <c r="T82" i="3"/>
  <c r="T81" i="3" s="1"/>
  <c r="E81" i="3"/>
  <c r="M81" i="3"/>
  <c r="N49" i="3"/>
  <c r="N30" i="3" s="1"/>
  <c r="S90" i="3"/>
  <c r="S28" i="3" s="1"/>
  <c r="S50" i="3"/>
  <c r="S49" i="3" s="1"/>
  <c r="T66" i="3"/>
  <c r="G81" i="3"/>
  <c r="O81" i="3"/>
  <c r="T34" i="3"/>
  <c r="T31" i="3" s="1"/>
  <c r="L49" i="3"/>
  <c r="L30" i="3" s="1"/>
  <c r="E49" i="3"/>
  <c r="E30" i="3" s="1"/>
  <c r="U26" i="3"/>
  <c r="S58" i="3"/>
  <c r="S85" i="3"/>
  <c r="S25" i="3" s="1"/>
  <c r="T26" i="3"/>
  <c r="T90" i="3"/>
  <c r="T28" i="3" s="1"/>
  <c r="H56" i="3"/>
  <c r="S26" i="3"/>
  <c r="G56" i="3"/>
  <c r="O56" i="3"/>
  <c r="H49" i="3"/>
  <c r="H30" i="3" s="1"/>
  <c r="S31" i="3"/>
  <c r="F41" i="3" l="1"/>
  <c r="V42" i="3"/>
  <c r="D31" i="3"/>
  <c r="D90" i="3"/>
  <c r="D28" i="3" s="1"/>
  <c r="F69" i="3"/>
  <c r="V69" i="3" s="1"/>
  <c r="V70" i="3"/>
  <c r="F49" i="3"/>
  <c r="V49" i="3" s="1"/>
  <c r="V50" i="3"/>
  <c r="U34" i="3"/>
  <c r="U70" i="3"/>
  <c r="U69" i="3" s="1"/>
  <c r="D66" i="3"/>
  <c r="D62" i="3" s="1"/>
  <c r="D55" i="3" s="1"/>
  <c r="D24" i="3" s="1"/>
  <c r="D50" i="3"/>
  <c r="D49" i="3" s="1"/>
  <c r="D30" i="3" s="1"/>
  <c r="D23" i="3" s="1"/>
  <c r="U90" i="3"/>
  <c r="U28" i="3" s="1"/>
  <c r="U50" i="3"/>
  <c r="U49" i="3" s="1"/>
  <c r="F28" i="3"/>
  <c r="V28" i="3" s="1"/>
  <c r="F56" i="3"/>
  <c r="V56" i="3" s="1"/>
  <c r="U58" i="3"/>
  <c r="U56" i="3" s="1"/>
  <c r="M30" i="3"/>
  <c r="M23" i="3" s="1"/>
  <c r="E23" i="3"/>
  <c r="L23" i="3"/>
  <c r="N23" i="3"/>
  <c r="N55" i="3"/>
  <c r="N24" i="3" s="1"/>
  <c r="G55" i="3"/>
  <c r="G24" i="3" s="1"/>
  <c r="U62" i="3"/>
  <c r="S56" i="3"/>
  <c r="H55" i="3"/>
  <c r="H24" i="3" s="1"/>
  <c r="T62" i="3"/>
  <c r="L55" i="3"/>
  <c r="L24" i="3" s="1"/>
  <c r="L22" i="3" s="1"/>
  <c r="T56" i="3"/>
  <c r="S62" i="3"/>
  <c r="O55" i="3"/>
  <c r="O24" i="3" s="1"/>
  <c r="M55" i="3"/>
  <c r="M24" i="3" s="1"/>
  <c r="E55" i="3"/>
  <c r="E24" i="3" s="1"/>
  <c r="H23" i="3"/>
  <c r="S30" i="3"/>
  <c r="T30" i="3"/>
  <c r="G23" i="3"/>
  <c r="O23" i="3"/>
  <c r="F40" i="3" l="1"/>
  <c r="V40" i="3" s="1"/>
  <c r="V41" i="3"/>
  <c r="D22" i="3"/>
  <c r="E22" i="3"/>
  <c r="H29" i="3"/>
  <c r="O29" i="3"/>
  <c r="M22" i="3"/>
  <c r="M29" i="3"/>
  <c r="D29" i="3"/>
  <c r="N29" i="3"/>
  <c r="S23" i="3"/>
  <c r="L29" i="3"/>
  <c r="E29" i="3"/>
  <c r="N22" i="3"/>
  <c r="G29" i="3"/>
  <c r="G22" i="3"/>
  <c r="S55" i="3"/>
  <c r="S24" i="3" s="1"/>
  <c r="T55" i="3"/>
  <c r="T24" i="3" s="1"/>
  <c r="H22" i="3"/>
  <c r="O22" i="3"/>
  <c r="T23" i="3"/>
  <c r="S22" i="3" l="1"/>
  <c r="T29" i="3"/>
  <c r="S29" i="3"/>
  <c r="T22" i="3"/>
  <c r="G92" i="1" l="1"/>
  <c r="G91" i="1"/>
  <c r="G83" i="1"/>
  <c r="G73" i="1"/>
  <c r="G72" i="1"/>
  <c r="G71" i="1"/>
  <c r="G68" i="1"/>
  <c r="G67" i="1"/>
  <c r="G65" i="1"/>
  <c r="G64" i="1"/>
  <c r="G61" i="1"/>
  <c r="G60" i="1"/>
  <c r="G59" i="1"/>
  <c r="G53" i="1"/>
  <c r="G52" i="1"/>
  <c r="G51" i="1"/>
  <c r="G36" i="1"/>
  <c r="G35" i="1"/>
  <c r="G33" i="1"/>
  <c r="G32" i="1"/>
  <c r="E27" i="1"/>
  <c r="E26" i="1"/>
  <c r="E73" i="1"/>
  <c r="E61" i="1"/>
  <c r="E51" i="1"/>
  <c r="E33" i="1"/>
  <c r="E32" i="1"/>
  <c r="H32" i="1" s="1"/>
  <c r="S35" i="2"/>
  <c r="H35" i="2" l="1"/>
  <c r="N35" i="2" s="1"/>
  <c r="E93" i="1"/>
  <c r="E91" i="1"/>
  <c r="E25" i="2"/>
  <c r="E83" i="1"/>
  <c r="E72" i="1"/>
  <c r="E68" i="1"/>
  <c r="E67" i="1"/>
  <c r="E66" i="2"/>
  <c r="E65" i="1"/>
  <c r="E60" i="1"/>
  <c r="E59" i="1"/>
  <c r="E53" i="1"/>
  <c r="E52" i="1"/>
  <c r="E43" i="2"/>
  <c r="E42" i="2" s="1"/>
  <c r="E41" i="2" s="1"/>
  <c r="E40" i="2" s="1"/>
  <c r="E37" i="2"/>
  <c r="E36" i="1"/>
  <c r="E35" i="1"/>
  <c r="E27" i="2"/>
  <c r="E26" i="2"/>
  <c r="S84" i="2"/>
  <c r="R84" i="2"/>
  <c r="Q84" i="2"/>
  <c r="P84" i="2"/>
  <c r="I84" i="2"/>
  <c r="O84" i="2" s="1"/>
  <c r="H84" i="2"/>
  <c r="N84" i="2" s="1"/>
  <c r="H25" i="2"/>
  <c r="S87" i="2"/>
  <c r="R87" i="2"/>
  <c r="Q87" i="2"/>
  <c r="P87" i="2"/>
  <c r="I87" i="2"/>
  <c r="O87" i="2" s="1"/>
  <c r="H87" i="2"/>
  <c r="N87" i="2" s="1"/>
  <c r="S88" i="2"/>
  <c r="R88" i="2"/>
  <c r="Q88" i="2"/>
  <c r="P88" i="2"/>
  <c r="I88" i="2"/>
  <c r="O88" i="2" s="1"/>
  <c r="H88" i="2"/>
  <c r="N88" i="2" s="1"/>
  <c r="M70" i="2"/>
  <c r="M69" i="2" s="1"/>
  <c r="L70" i="2"/>
  <c r="L69" i="2" s="1"/>
  <c r="K70" i="2"/>
  <c r="J70" i="2"/>
  <c r="R70" i="2" s="1"/>
  <c r="G70" i="2"/>
  <c r="G69" i="2" s="1"/>
  <c r="F70" i="2"/>
  <c r="F69" i="2" s="1"/>
  <c r="S71" i="2"/>
  <c r="R71" i="2"/>
  <c r="Q71" i="2"/>
  <c r="P71" i="2"/>
  <c r="I71" i="2"/>
  <c r="O71" i="2" s="1"/>
  <c r="H71" i="2"/>
  <c r="N71" i="2" s="1"/>
  <c r="S72" i="2"/>
  <c r="R72" i="2"/>
  <c r="Q72" i="2"/>
  <c r="P72" i="2"/>
  <c r="I72" i="2"/>
  <c r="O72" i="2" s="1"/>
  <c r="H72" i="2"/>
  <c r="N72" i="2" s="1"/>
  <c r="S73" i="2"/>
  <c r="R73" i="2"/>
  <c r="Q73" i="2"/>
  <c r="P73" i="2"/>
  <c r="I73" i="2"/>
  <c r="O73" i="2" s="1"/>
  <c r="H73" i="2"/>
  <c r="N73" i="2" s="1"/>
  <c r="S57" i="2"/>
  <c r="R57" i="2"/>
  <c r="Q57" i="2"/>
  <c r="P57" i="2"/>
  <c r="I57" i="2"/>
  <c r="O57" i="2" s="1"/>
  <c r="H57" i="2"/>
  <c r="N57" i="2" s="1"/>
  <c r="S54" i="2"/>
  <c r="R54" i="2"/>
  <c r="Q54" i="2"/>
  <c r="P54" i="2"/>
  <c r="I54" i="2"/>
  <c r="O54" i="2" s="1"/>
  <c r="H54" i="2"/>
  <c r="N54" i="2" s="1"/>
  <c r="S44" i="2"/>
  <c r="R44" i="2"/>
  <c r="Q44" i="2"/>
  <c r="P44" i="2"/>
  <c r="I44" i="2"/>
  <c r="O44" i="2" s="1"/>
  <c r="H44" i="2"/>
  <c r="N44" i="2" s="1"/>
  <c r="R33" i="2"/>
  <c r="P33" i="2"/>
  <c r="I33" i="2"/>
  <c r="H33" i="2"/>
  <c r="N33" i="2" s="1"/>
  <c r="R32" i="2"/>
  <c r="P32" i="2"/>
  <c r="F32" i="3"/>
  <c r="H32" i="2"/>
  <c r="N32" i="2" s="1"/>
  <c r="A6" i="2"/>
  <c r="A13" i="2"/>
  <c r="A11" i="2"/>
  <c r="A8" i="2"/>
  <c r="S99" i="2"/>
  <c r="R99" i="2"/>
  <c r="Q99" i="2"/>
  <c r="P99" i="2"/>
  <c r="I99" i="2"/>
  <c r="N99" i="2"/>
  <c r="S98" i="2"/>
  <c r="R98" i="2"/>
  <c r="Q98" i="2"/>
  <c r="P98" i="2"/>
  <c r="H98" i="2"/>
  <c r="N98" i="2" s="1"/>
  <c r="S97" i="2"/>
  <c r="R97" i="2"/>
  <c r="Q97" i="2"/>
  <c r="P97" i="2"/>
  <c r="I97" i="2"/>
  <c r="H97" i="2"/>
  <c r="N97" i="2" s="1"/>
  <c r="S96" i="2"/>
  <c r="R96" i="2"/>
  <c r="Q96" i="2"/>
  <c r="P96" i="2"/>
  <c r="H96" i="2"/>
  <c r="N96" i="2" s="1"/>
  <c r="S95" i="2"/>
  <c r="R95" i="2"/>
  <c r="Q95" i="2"/>
  <c r="P95" i="2"/>
  <c r="H95" i="2"/>
  <c r="N95" i="2" s="1"/>
  <c r="S94" i="2"/>
  <c r="R94" i="2"/>
  <c r="Q94" i="2"/>
  <c r="P94" i="2"/>
  <c r="I94" i="2"/>
  <c r="H94" i="2"/>
  <c r="N94" i="2" s="1"/>
  <c r="S93" i="2"/>
  <c r="R93" i="2"/>
  <c r="Q93" i="2"/>
  <c r="P93" i="2"/>
  <c r="I93" i="2"/>
  <c r="H93" i="2"/>
  <c r="N93" i="2" s="1"/>
  <c r="S92" i="2"/>
  <c r="R92" i="2"/>
  <c r="Q92" i="2"/>
  <c r="P92" i="2"/>
  <c r="I92" i="2"/>
  <c r="O92" i="2" s="1"/>
  <c r="H92" i="2"/>
  <c r="N92" i="2" s="1"/>
  <c r="S91" i="2"/>
  <c r="R91" i="2"/>
  <c r="Q91" i="2"/>
  <c r="P91" i="2"/>
  <c r="I91" i="2"/>
  <c r="O91" i="2" s="1"/>
  <c r="H91" i="2"/>
  <c r="N91" i="2" s="1"/>
  <c r="M90" i="2"/>
  <c r="L90" i="2"/>
  <c r="L28" i="2" s="1"/>
  <c r="K90" i="2"/>
  <c r="K28" i="2" s="1"/>
  <c r="J90" i="2"/>
  <c r="R90" i="2" s="1"/>
  <c r="G90" i="2"/>
  <c r="G28" i="2" s="1"/>
  <c r="F90" i="2"/>
  <c r="F28" i="2" s="1"/>
  <c r="S89" i="2"/>
  <c r="R89" i="2"/>
  <c r="Q89" i="2"/>
  <c r="P89" i="2"/>
  <c r="I89" i="2"/>
  <c r="O89" i="2" s="1"/>
  <c r="M26" i="2"/>
  <c r="G26" i="2"/>
  <c r="K85" i="2"/>
  <c r="G85" i="2"/>
  <c r="G25" i="2" s="1"/>
  <c r="F85" i="2"/>
  <c r="F25" i="2" s="1"/>
  <c r="S86" i="2"/>
  <c r="R86" i="2"/>
  <c r="Q86" i="2"/>
  <c r="P86" i="2"/>
  <c r="I86" i="2"/>
  <c r="O86" i="2" s="1"/>
  <c r="H86" i="2"/>
  <c r="N86" i="2" s="1"/>
  <c r="M85" i="2"/>
  <c r="S83" i="2"/>
  <c r="R83" i="2"/>
  <c r="P83" i="2"/>
  <c r="I83" i="2"/>
  <c r="O83" i="2" s="1"/>
  <c r="H83" i="2"/>
  <c r="N83" i="2" s="1"/>
  <c r="M82" i="2"/>
  <c r="L82" i="2"/>
  <c r="K82" i="2"/>
  <c r="J82" i="2"/>
  <c r="R82" i="2" s="1"/>
  <c r="G82" i="2"/>
  <c r="F82" i="2"/>
  <c r="S80" i="2"/>
  <c r="R80" i="2"/>
  <c r="Q80" i="2"/>
  <c r="P80" i="2"/>
  <c r="I80" i="2"/>
  <c r="O80" i="2" s="1"/>
  <c r="H80" i="2"/>
  <c r="N80" i="2" s="1"/>
  <c r="S79" i="2"/>
  <c r="R79" i="2"/>
  <c r="Q79" i="2"/>
  <c r="P79" i="2"/>
  <c r="I79" i="2"/>
  <c r="O79" i="2" s="1"/>
  <c r="H79" i="2"/>
  <c r="N79" i="2" s="1"/>
  <c r="S78" i="2"/>
  <c r="R78" i="2"/>
  <c r="Q78" i="2"/>
  <c r="P78" i="2"/>
  <c r="I78" i="2"/>
  <c r="O78" i="2" s="1"/>
  <c r="H78" i="2"/>
  <c r="N78" i="2" s="1"/>
  <c r="S77" i="2"/>
  <c r="R77" i="2"/>
  <c r="Q77" i="2"/>
  <c r="P77" i="2"/>
  <c r="I77" i="2"/>
  <c r="O77" i="2" s="1"/>
  <c r="H77" i="2"/>
  <c r="N77" i="2" s="1"/>
  <c r="S76" i="2"/>
  <c r="R76" i="2"/>
  <c r="Q76" i="2"/>
  <c r="P76" i="2"/>
  <c r="I76" i="2"/>
  <c r="O76" i="2" s="1"/>
  <c r="H76" i="2"/>
  <c r="N76" i="2" s="1"/>
  <c r="S75" i="2"/>
  <c r="R75" i="2"/>
  <c r="Q75" i="2"/>
  <c r="P75" i="2"/>
  <c r="I75" i="2"/>
  <c r="O75" i="2" s="1"/>
  <c r="H75" i="2"/>
  <c r="N75" i="2" s="1"/>
  <c r="S74" i="2"/>
  <c r="R74" i="2"/>
  <c r="Q74" i="2"/>
  <c r="P74" i="2"/>
  <c r="I74" i="2"/>
  <c r="O74" i="2" s="1"/>
  <c r="H74" i="2"/>
  <c r="N74" i="2" s="1"/>
  <c r="S68" i="2"/>
  <c r="R68" i="2"/>
  <c r="Q68" i="2"/>
  <c r="P68" i="2"/>
  <c r="I68" i="2"/>
  <c r="O68" i="2" s="1"/>
  <c r="H68" i="2"/>
  <c r="N68" i="2" s="1"/>
  <c r="S67" i="2"/>
  <c r="R67" i="2"/>
  <c r="Q67" i="2"/>
  <c r="P67" i="2"/>
  <c r="I67" i="2"/>
  <c r="O67" i="2" s="1"/>
  <c r="H67" i="2"/>
  <c r="N67" i="2" s="1"/>
  <c r="M66" i="2"/>
  <c r="L66" i="2"/>
  <c r="K66" i="2"/>
  <c r="J66" i="2"/>
  <c r="R66" i="2" s="1"/>
  <c r="G66" i="2"/>
  <c r="F66" i="2"/>
  <c r="S65" i="2"/>
  <c r="R65" i="2"/>
  <c r="Q65" i="2"/>
  <c r="P65" i="2"/>
  <c r="I65" i="2"/>
  <c r="O65" i="2" s="1"/>
  <c r="H65" i="2"/>
  <c r="N65" i="2" s="1"/>
  <c r="S64" i="2"/>
  <c r="R64" i="2"/>
  <c r="Q64" i="2"/>
  <c r="P64" i="2"/>
  <c r="H64" i="2"/>
  <c r="N64" i="2" s="1"/>
  <c r="M63" i="2"/>
  <c r="L63" i="2"/>
  <c r="K63" i="2"/>
  <c r="J63" i="2"/>
  <c r="R63" i="2" s="1"/>
  <c r="G63" i="2"/>
  <c r="F63" i="2"/>
  <c r="R61" i="2"/>
  <c r="Q61" i="2"/>
  <c r="P61" i="2"/>
  <c r="H61" i="2"/>
  <c r="N61" i="2" s="1"/>
  <c r="S60" i="2"/>
  <c r="R60" i="2"/>
  <c r="Q60" i="2"/>
  <c r="P60" i="2"/>
  <c r="O60" i="2"/>
  <c r="H60" i="2"/>
  <c r="N60" i="2" s="1"/>
  <c r="S59" i="2"/>
  <c r="R59" i="2"/>
  <c r="Q59" i="2"/>
  <c r="P59" i="2"/>
  <c r="O59" i="2"/>
  <c r="H59" i="2"/>
  <c r="N59" i="2" s="1"/>
  <c r="M58" i="2"/>
  <c r="L58" i="2"/>
  <c r="K58" i="2"/>
  <c r="J58" i="2"/>
  <c r="R58" i="2" s="1"/>
  <c r="G58" i="2"/>
  <c r="G56" i="2" s="1"/>
  <c r="F58" i="2"/>
  <c r="F56" i="2" s="1"/>
  <c r="S53" i="2"/>
  <c r="R53" i="2"/>
  <c r="Q53" i="2"/>
  <c r="P53" i="2"/>
  <c r="O53" i="2"/>
  <c r="H53" i="2"/>
  <c r="N53" i="2" s="1"/>
  <c r="S52" i="2"/>
  <c r="R52" i="2"/>
  <c r="Q52" i="2"/>
  <c r="P52" i="2"/>
  <c r="H52" i="2"/>
  <c r="N52" i="2" s="1"/>
  <c r="R51" i="2"/>
  <c r="P51" i="2"/>
  <c r="H51" i="2"/>
  <c r="N51" i="2" s="1"/>
  <c r="M50" i="2"/>
  <c r="L50" i="2"/>
  <c r="J50" i="2"/>
  <c r="R50" i="2" s="1"/>
  <c r="G50" i="2"/>
  <c r="G49" i="2" s="1"/>
  <c r="F50" i="2"/>
  <c r="S48" i="2"/>
  <c r="R48" i="2"/>
  <c r="Q48" i="2"/>
  <c r="P48" i="2"/>
  <c r="I48" i="2"/>
  <c r="O48" i="2" s="1"/>
  <c r="H48" i="2"/>
  <c r="N48" i="2" s="1"/>
  <c r="S47" i="2"/>
  <c r="R47" i="2"/>
  <c r="Q47" i="2"/>
  <c r="P47" i="2"/>
  <c r="I47" i="2"/>
  <c r="O47" i="2" s="1"/>
  <c r="H47" i="2"/>
  <c r="N47" i="2" s="1"/>
  <c r="S46" i="2"/>
  <c r="R46" i="2"/>
  <c r="Q46" i="2"/>
  <c r="P46" i="2"/>
  <c r="I46" i="2"/>
  <c r="O46" i="2" s="1"/>
  <c r="H46" i="2"/>
  <c r="N46" i="2" s="1"/>
  <c r="S45" i="2"/>
  <c r="R45" i="2"/>
  <c r="Q45" i="2"/>
  <c r="P45" i="2"/>
  <c r="I45" i="2"/>
  <c r="O45" i="2" s="1"/>
  <c r="H45" i="2"/>
  <c r="N45" i="2" s="1"/>
  <c r="K43" i="2"/>
  <c r="F43" i="2"/>
  <c r="F42" i="2" s="1"/>
  <c r="F41" i="2" s="1"/>
  <c r="F40" i="2" s="1"/>
  <c r="L43" i="2"/>
  <c r="L42" i="2" s="1"/>
  <c r="J43" i="2"/>
  <c r="R43" i="2" s="1"/>
  <c r="G43" i="2"/>
  <c r="G42" i="2" s="1"/>
  <c r="G41" i="2" s="1"/>
  <c r="G40" i="2" s="1"/>
  <c r="S39" i="2"/>
  <c r="R39" i="2"/>
  <c r="Q39" i="2"/>
  <c r="P39" i="2"/>
  <c r="I39" i="2"/>
  <c r="O39" i="2" s="1"/>
  <c r="H39" i="2"/>
  <c r="N39" i="2" s="1"/>
  <c r="S38" i="2"/>
  <c r="R38" i="2"/>
  <c r="Q38" i="2"/>
  <c r="P38" i="2"/>
  <c r="I38" i="2"/>
  <c r="O38" i="2" s="1"/>
  <c r="H38" i="2"/>
  <c r="N38" i="2" s="1"/>
  <c r="M37" i="2"/>
  <c r="L37" i="2"/>
  <c r="K37" i="2"/>
  <c r="S37" i="2" s="1"/>
  <c r="J37" i="2"/>
  <c r="R37" i="2" s="1"/>
  <c r="G37" i="2"/>
  <c r="F37" i="2"/>
  <c r="S36" i="2"/>
  <c r="R36" i="2"/>
  <c r="Q36" i="2"/>
  <c r="P36" i="2"/>
  <c r="H36" i="2"/>
  <c r="N36" i="2" s="1"/>
  <c r="R35" i="2"/>
  <c r="Q35" i="2"/>
  <c r="P35" i="2"/>
  <c r="M34" i="2"/>
  <c r="L34" i="2"/>
  <c r="K34" i="2"/>
  <c r="J34" i="2"/>
  <c r="R34" i="2" s="1"/>
  <c r="G34" i="2"/>
  <c r="G31" i="2" s="1"/>
  <c r="F34" i="2"/>
  <c r="F31" i="2" s="1"/>
  <c r="J28" i="2"/>
  <c r="R28" i="2" s="1"/>
  <c r="M27" i="2"/>
  <c r="L27" i="2"/>
  <c r="K27" i="2"/>
  <c r="S27" i="2" s="1"/>
  <c r="J27" i="2"/>
  <c r="R27" i="2" s="1"/>
  <c r="G27" i="2"/>
  <c r="F27" i="2"/>
  <c r="F26" i="2"/>
  <c r="M25" i="2"/>
  <c r="M62" i="2" l="1"/>
  <c r="V32" i="3"/>
  <c r="U32" i="3"/>
  <c r="O97" i="2"/>
  <c r="I97" i="1"/>
  <c r="O93" i="2"/>
  <c r="I93" i="1"/>
  <c r="O94" i="2"/>
  <c r="I94" i="1"/>
  <c r="O99" i="2"/>
  <c r="I99" i="1"/>
  <c r="S70" i="2"/>
  <c r="O33" i="2"/>
  <c r="E63" i="2"/>
  <c r="E62" i="2" s="1"/>
  <c r="E64" i="1"/>
  <c r="I96" i="2"/>
  <c r="I36" i="2"/>
  <c r="O36" i="2" s="1"/>
  <c r="E28" i="2"/>
  <c r="I28" i="2" s="1"/>
  <c r="E92" i="1"/>
  <c r="E50" i="2"/>
  <c r="E49" i="2" s="1"/>
  <c r="I49" i="2" s="1"/>
  <c r="I64" i="2"/>
  <c r="O64" i="2" s="1"/>
  <c r="E58" i="2"/>
  <c r="E56" i="2" s="1"/>
  <c r="I98" i="2"/>
  <c r="E31" i="2"/>
  <c r="E70" i="2"/>
  <c r="E71" i="1"/>
  <c r="I95" i="2"/>
  <c r="I35" i="2"/>
  <c r="O35" i="2" s="1"/>
  <c r="L62" i="2"/>
  <c r="J69" i="2"/>
  <c r="R69" i="2" s="1"/>
  <c r="K25" i="2"/>
  <c r="Q25" i="2" s="1"/>
  <c r="F83" i="3"/>
  <c r="V83" i="3" s="1"/>
  <c r="S66" i="2"/>
  <c r="F64" i="3"/>
  <c r="V64" i="3" s="1"/>
  <c r="O51" i="2"/>
  <c r="M28" i="2"/>
  <c r="P27" i="2"/>
  <c r="J62" i="2"/>
  <c r="R62" i="2" s="1"/>
  <c r="H89" i="2"/>
  <c r="N89" i="2" s="1"/>
  <c r="I61" i="2"/>
  <c r="O61" i="2" s="1"/>
  <c r="Q70" i="2"/>
  <c r="P70" i="2"/>
  <c r="F81" i="2"/>
  <c r="K69" i="2"/>
  <c r="S69" i="2" s="1"/>
  <c r="H70" i="2"/>
  <c r="N70" i="2" s="1"/>
  <c r="P50" i="2"/>
  <c r="H63" i="2"/>
  <c r="N63" i="2" s="1"/>
  <c r="G81" i="2"/>
  <c r="I81" i="2" s="1"/>
  <c r="Q58" i="2"/>
  <c r="H90" i="2"/>
  <c r="N90" i="2" s="1"/>
  <c r="H58" i="2"/>
  <c r="N58" i="2" s="1"/>
  <c r="J49" i="2"/>
  <c r="R49" i="2" s="1"/>
  <c r="K81" i="2"/>
  <c r="H28" i="2"/>
  <c r="I43" i="2"/>
  <c r="H66" i="2"/>
  <c r="N66" i="2" s="1"/>
  <c r="Q37" i="2"/>
  <c r="J81" i="2"/>
  <c r="R81" i="2" s="1"/>
  <c r="P82" i="2"/>
  <c r="Q27" i="2"/>
  <c r="P28" i="2"/>
  <c r="L49" i="2"/>
  <c r="S58" i="2"/>
  <c r="H27" i="2"/>
  <c r="N27" i="2" s="1"/>
  <c r="P34" i="2"/>
  <c r="L56" i="2"/>
  <c r="P66" i="2"/>
  <c r="H69" i="2"/>
  <c r="N69" i="2" s="1"/>
  <c r="Q82" i="2"/>
  <c r="Q90" i="2"/>
  <c r="Q85" i="2"/>
  <c r="G30" i="2"/>
  <c r="G23" i="2" s="1"/>
  <c r="H26" i="2"/>
  <c r="H37" i="2"/>
  <c r="N37" i="2" s="1"/>
  <c r="M56" i="2"/>
  <c r="P90" i="2"/>
  <c r="I26" i="2"/>
  <c r="O26" i="2" s="1"/>
  <c r="S34" i="2"/>
  <c r="I37" i="2"/>
  <c r="O37" i="2" s="1"/>
  <c r="J42" i="2"/>
  <c r="P42" i="2" s="1"/>
  <c r="S63" i="2"/>
  <c r="M81" i="2"/>
  <c r="I25" i="2"/>
  <c r="O25" i="2" s="1"/>
  <c r="J26" i="2"/>
  <c r="R26" i="2" s="1"/>
  <c r="P63" i="2"/>
  <c r="S25" i="2"/>
  <c r="K26" i="2"/>
  <c r="S26" i="2" s="1"/>
  <c r="I34" i="2"/>
  <c r="O34" i="2" s="1"/>
  <c r="P58" i="2"/>
  <c r="J85" i="2"/>
  <c r="S90" i="2"/>
  <c r="L26" i="2"/>
  <c r="H34" i="2"/>
  <c r="N34" i="2" s="1"/>
  <c r="P37" i="2"/>
  <c r="P43" i="2"/>
  <c r="J56" i="2"/>
  <c r="I66" i="2"/>
  <c r="O66" i="2" s="1"/>
  <c r="S85" i="2"/>
  <c r="H81" i="2"/>
  <c r="N28" i="2"/>
  <c r="J31" i="2"/>
  <c r="F49" i="2"/>
  <c r="F30" i="2" s="1"/>
  <c r="G62" i="2"/>
  <c r="S82" i="2"/>
  <c r="H85" i="2"/>
  <c r="K42" i="2"/>
  <c r="S43" i="2"/>
  <c r="L41" i="2"/>
  <c r="H50" i="2"/>
  <c r="N50" i="2" s="1"/>
  <c r="S28" i="2"/>
  <c r="K56" i="2"/>
  <c r="L85" i="2"/>
  <c r="L31" i="2"/>
  <c r="I82" i="2"/>
  <c r="O82" i="2" s="1"/>
  <c r="I85" i="2"/>
  <c r="O85" i="2" s="1"/>
  <c r="Q34" i="2"/>
  <c r="F62" i="2"/>
  <c r="Q66" i="2"/>
  <c r="M31" i="2"/>
  <c r="M43" i="2"/>
  <c r="L81" i="2"/>
  <c r="H82" i="2"/>
  <c r="N82" i="2" s="1"/>
  <c r="I27" i="2"/>
  <c r="O27" i="2" s="1"/>
  <c r="M49" i="2"/>
  <c r="Q63" i="2"/>
  <c r="K62" i="2"/>
  <c r="S62" i="2" s="1"/>
  <c r="O96" i="2" l="1"/>
  <c r="I96" i="1"/>
  <c r="O98" i="2"/>
  <c r="I98" i="1"/>
  <c r="O95" i="2"/>
  <c r="I95" i="1"/>
  <c r="E69" i="2"/>
  <c r="I69" i="2" s="1"/>
  <c r="O69" i="2" s="1"/>
  <c r="E55" i="2"/>
  <c r="E24" i="2" s="1"/>
  <c r="I70" i="2"/>
  <c r="O70" i="2" s="1"/>
  <c r="I63" i="2"/>
  <c r="O63" i="2" s="1"/>
  <c r="I58" i="2"/>
  <c r="O58" i="2" s="1"/>
  <c r="F33" i="3"/>
  <c r="V33" i="3" s="1"/>
  <c r="S33" i="2"/>
  <c r="Q33" i="2"/>
  <c r="E30" i="2"/>
  <c r="E23" i="2" s="1"/>
  <c r="I31" i="2"/>
  <c r="O31" i="2" s="1"/>
  <c r="I90" i="2"/>
  <c r="O90" i="2" s="1"/>
  <c r="F55" i="2"/>
  <c r="F24" i="2" s="1"/>
  <c r="P69" i="2"/>
  <c r="I50" i="2"/>
  <c r="O50" i="2" s="1"/>
  <c r="F82" i="3"/>
  <c r="V82" i="3" s="1"/>
  <c r="U83" i="3"/>
  <c r="U82" i="3" s="1"/>
  <c r="U81" i="3" s="1"/>
  <c r="U55" i="3" s="1"/>
  <c r="O43" i="2"/>
  <c r="O28" i="2"/>
  <c r="O49" i="2"/>
  <c r="O81" i="2"/>
  <c r="U64" i="3"/>
  <c r="S51" i="2"/>
  <c r="K50" i="2"/>
  <c r="Q51" i="2"/>
  <c r="S32" i="2"/>
  <c r="K31" i="2"/>
  <c r="Q31" i="2" s="1"/>
  <c r="Q28" i="2"/>
  <c r="G55" i="2"/>
  <c r="G24" i="2" s="1"/>
  <c r="P62" i="2"/>
  <c r="Q69" i="2"/>
  <c r="Q81" i="2"/>
  <c r="P49" i="2"/>
  <c r="M55" i="2"/>
  <c r="M24" i="2" s="1"/>
  <c r="I56" i="2"/>
  <c r="O56" i="2" s="1"/>
  <c r="Q26" i="2"/>
  <c r="I62" i="2"/>
  <c r="O62" i="2" s="1"/>
  <c r="P81" i="2"/>
  <c r="H49" i="2"/>
  <c r="N49" i="2" s="1"/>
  <c r="S81" i="2"/>
  <c r="R31" i="2"/>
  <c r="L55" i="2"/>
  <c r="L24" i="2" s="1"/>
  <c r="R42" i="2"/>
  <c r="J41" i="2"/>
  <c r="P41" i="2" s="1"/>
  <c r="R56" i="2"/>
  <c r="J55" i="2"/>
  <c r="P26" i="2"/>
  <c r="Q56" i="2"/>
  <c r="N26" i="2"/>
  <c r="R85" i="2"/>
  <c r="J25" i="2"/>
  <c r="R25" i="2" s="1"/>
  <c r="N85" i="2"/>
  <c r="P56" i="2"/>
  <c r="P31" i="2"/>
  <c r="Q62" i="2"/>
  <c r="H62" i="2"/>
  <c r="N62" i="2" s="1"/>
  <c r="P85" i="2"/>
  <c r="L25" i="2"/>
  <c r="L40" i="2"/>
  <c r="L30" i="2" s="1"/>
  <c r="L29" i="2" s="1"/>
  <c r="Q43" i="2"/>
  <c r="M42" i="2"/>
  <c r="S56" i="2"/>
  <c r="K55" i="2"/>
  <c r="H43" i="2"/>
  <c r="N43" i="2" s="1"/>
  <c r="I42" i="2"/>
  <c r="H31" i="2"/>
  <c r="N31" i="2" s="1"/>
  <c r="H56" i="2"/>
  <c r="N56" i="2" s="1"/>
  <c r="S42" i="2"/>
  <c r="K41" i="2"/>
  <c r="N81" i="2"/>
  <c r="F23" i="2"/>
  <c r="F22" i="2" s="1"/>
  <c r="F29" i="2" l="1"/>
  <c r="E29" i="2"/>
  <c r="I24" i="2"/>
  <c r="O24" i="2" s="1"/>
  <c r="E22" i="2"/>
  <c r="U33" i="3"/>
  <c r="U31" i="3" s="1"/>
  <c r="U30" i="3" s="1"/>
  <c r="U23" i="3" s="1"/>
  <c r="F31" i="3"/>
  <c r="V31" i="3" s="1"/>
  <c r="U24" i="3"/>
  <c r="O42" i="2"/>
  <c r="S31" i="2"/>
  <c r="F81" i="3"/>
  <c r="V81" i="3" s="1"/>
  <c r="K49" i="2"/>
  <c r="S50" i="2"/>
  <c r="Q50" i="2"/>
  <c r="G29" i="2"/>
  <c r="G22" i="2"/>
  <c r="I55" i="2"/>
  <c r="O55" i="2" s="1"/>
  <c r="R41" i="2"/>
  <c r="J40" i="2"/>
  <c r="P40" i="2" s="1"/>
  <c r="R55" i="2"/>
  <c r="J24" i="2"/>
  <c r="R24" i="2" s="1"/>
  <c r="P55" i="2"/>
  <c r="K40" i="2"/>
  <c r="S55" i="2"/>
  <c r="K24" i="2"/>
  <c r="Q55" i="2"/>
  <c r="P25" i="2"/>
  <c r="N25" i="2"/>
  <c r="I41" i="2"/>
  <c r="H42" i="2"/>
  <c r="N42" i="2" s="1"/>
  <c r="H55" i="2"/>
  <c r="N55" i="2" s="1"/>
  <c r="H24" i="2"/>
  <c r="N24" i="2" s="1"/>
  <c r="L23" i="2"/>
  <c r="Q42" i="2"/>
  <c r="M41" i="2"/>
  <c r="U29" i="3" l="1"/>
  <c r="U22" i="3"/>
  <c r="F30" i="3"/>
  <c r="V30" i="3" s="1"/>
  <c r="F55" i="3"/>
  <c r="V55" i="3" s="1"/>
  <c r="O41" i="2"/>
  <c r="Q49" i="2"/>
  <c r="S49" i="2"/>
  <c r="R40" i="2"/>
  <c r="J30" i="2"/>
  <c r="J29" i="2" s="1"/>
  <c r="P24" i="2"/>
  <c r="H41" i="2"/>
  <c r="N41" i="2" s="1"/>
  <c r="L22" i="2"/>
  <c r="Q41" i="2"/>
  <c r="M40" i="2"/>
  <c r="S40" i="2"/>
  <c r="K30" i="2"/>
  <c r="K29" i="2" s="1"/>
  <c r="S24" i="2"/>
  <c r="Q24" i="2"/>
  <c r="I40" i="2"/>
  <c r="S41" i="2"/>
  <c r="F23" i="3" l="1"/>
  <c r="V23" i="3" s="1"/>
  <c r="O40" i="2"/>
  <c r="F24" i="3"/>
  <c r="V24" i="3" s="1"/>
  <c r="F29" i="3"/>
  <c r="V29" i="3" s="1"/>
  <c r="R30" i="2"/>
  <c r="J23" i="2"/>
  <c r="P30" i="2"/>
  <c r="K23" i="2"/>
  <c r="Q40" i="2"/>
  <c r="M30" i="2"/>
  <c r="I30" i="2"/>
  <c r="I29" i="2"/>
  <c r="H40" i="2"/>
  <c r="N40" i="2" s="1"/>
  <c r="F22" i="3" l="1"/>
  <c r="V22" i="3" s="1"/>
  <c r="M29" i="2"/>
  <c r="O29" i="2" s="1"/>
  <c r="O30" i="2"/>
  <c r="R23" i="2"/>
  <c r="J22" i="2"/>
  <c r="P23" i="2"/>
  <c r="R29" i="2"/>
  <c r="P29" i="2"/>
  <c r="I23" i="2"/>
  <c r="I22" i="2"/>
  <c r="H29" i="2"/>
  <c r="N29" i="2" s="1"/>
  <c r="H30" i="2"/>
  <c r="N30" i="2" s="1"/>
  <c r="K22" i="2"/>
  <c r="Q30" i="2"/>
  <c r="M23" i="2"/>
  <c r="S30" i="2"/>
  <c r="Q29" i="2" l="1"/>
  <c r="S23" i="2"/>
  <c r="O23" i="2"/>
  <c r="S29" i="2"/>
  <c r="R22" i="2"/>
  <c r="P22" i="2"/>
  <c r="H23" i="2"/>
  <c r="N23" i="2" s="1"/>
  <c r="H22" i="2"/>
  <c r="N22" i="2" s="1"/>
  <c r="Q23" i="2"/>
  <c r="M22" i="2"/>
  <c r="S22" i="2" s="1"/>
  <c r="Q22" i="2" l="1"/>
  <c r="O22" i="2"/>
  <c r="H99" i="1" l="1"/>
  <c r="H98" i="1"/>
  <c r="H97" i="1"/>
  <c r="H96" i="1"/>
  <c r="H95" i="1"/>
  <c r="H94" i="1"/>
  <c r="H93" i="1"/>
  <c r="H92" i="1"/>
  <c r="H91" i="1"/>
  <c r="H89" i="1"/>
  <c r="H88" i="1"/>
  <c r="H87" i="1"/>
  <c r="H86" i="1"/>
  <c r="H84" i="1"/>
  <c r="H83" i="1"/>
  <c r="H80" i="1"/>
  <c r="H79" i="1"/>
  <c r="H78" i="1"/>
  <c r="H77" i="1"/>
  <c r="H76" i="1"/>
  <c r="H75" i="1"/>
  <c r="H74" i="1"/>
  <c r="H72" i="1"/>
  <c r="H71" i="1"/>
  <c r="H68" i="1"/>
  <c r="H67" i="1"/>
  <c r="H65" i="1"/>
  <c r="H64" i="1"/>
  <c r="H61" i="1"/>
  <c r="H60" i="1"/>
  <c r="H59" i="1"/>
  <c r="H57" i="1"/>
  <c r="H54" i="1"/>
  <c r="H53" i="1"/>
  <c r="H52" i="1"/>
  <c r="H51" i="1"/>
  <c r="H48" i="1"/>
  <c r="H44" i="1"/>
  <c r="H39" i="1"/>
  <c r="H38" i="1"/>
  <c r="H36" i="1"/>
  <c r="H35" i="1"/>
  <c r="H33" i="1"/>
  <c r="G90" i="1"/>
  <c r="G28" i="1" s="1"/>
  <c r="G85" i="1"/>
  <c r="G82" i="1"/>
  <c r="G81" i="1" s="1"/>
  <c r="G70" i="1"/>
  <c r="G69" i="1" s="1"/>
  <c r="G66" i="1"/>
  <c r="G63" i="1"/>
  <c r="G58" i="1"/>
  <c r="G56" i="1" s="1"/>
  <c r="G50" i="1"/>
  <c r="G47" i="1"/>
  <c r="H47" i="1" s="1"/>
  <c r="G43" i="1"/>
  <c r="G42" i="1" s="1"/>
  <c r="G41" i="1" s="1"/>
  <c r="G40" i="1" s="1"/>
  <c r="G37" i="1"/>
  <c r="G34" i="1"/>
  <c r="G27" i="1"/>
  <c r="H27" i="1" s="1"/>
  <c r="G26" i="1"/>
  <c r="E90" i="1"/>
  <c r="E28" i="1" s="1"/>
  <c r="E85" i="1"/>
  <c r="E25" i="1" s="1"/>
  <c r="E82" i="1"/>
  <c r="H73" i="1"/>
  <c r="E70" i="1"/>
  <c r="E69" i="1" s="1"/>
  <c r="E66" i="1"/>
  <c r="E63" i="1"/>
  <c r="E58" i="1"/>
  <c r="E50" i="1"/>
  <c r="E49" i="1" s="1"/>
  <c r="E43" i="1"/>
  <c r="E42" i="1" s="1"/>
  <c r="E37" i="1"/>
  <c r="E34" i="1"/>
  <c r="E31" i="1" s="1"/>
  <c r="H26" i="1"/>
  <c r="E20" i="1"/>
  <c r="F20" i="1" s="1"/>
  <c r="G20" i="1" s="1"/>
  <c r="H20" i="1" s="1"/>
  <c r="U32" i="1"/>
  <c r="AB99" i="1"/>
  <c r="AA99" i="1"/>
  <c r="Z99" i="1"/>
  <c r="Y99" i="1"/>
  <c r="X99" i="1"/>
  <c r="W99" i="1"/>
  <c r="V99" i="1"/>
  <c r="U99" i="1"/>
  <c r="T99" i="1"/>
  <c r="S99" i="1"/>
  <c r="AB98" i="1"/>
  <c r="AA98" i="1"/>
  <c r="Z98" i="1"/>
  <c r="Y98" i="1"/>
  <c r="X98" i="1"/>
  <c r="W98" i="1"/>
  <c r="V98" i="1"/>
  <c r="U98" i="1"/>
  <c r="T98" i="1"/>
  <c r="S98" i="1"/>
  <c r="AB97" i="1"/>
  <c r="AA97" i="1"/>
  <c r="Z97" i="1"/>
  <c r="Y97" i="1"/>
  <c r="X97" i="1"/>
  <c r="W97" i="1"/>
  <c r="V97" i="1"/>
  <c r="U97" i="1"/>
  <c r="T97" i="1"/>
  <c r="S97" i="1"/>
  <c r="AB96" i="1"/>
  <c r="AA96" i="1"/>
  <c r="Z96" i="1"/>
  <c r="Y96" i="1"/>
  <c r="X96" i="1"/>
  <c r="W96" i="1"/>
  <c r="V96" i="1"/>
  <c r="U96" i="1"/>
  <c r="T96" i="1"/>
  <c r="S96" i="1"/>
  <c r="AB95" i="1"/>
  <c r="AA95" i="1"/>
  <c r="Z95" i="1"/>
  <c r="Y95" i="1"/>
  <c r="X95" i="1"/>
  <c r="W95" i="1"/>
  <c r="V95" i="1"/>
  <c r="U95" i="1"/>
  <c r="T95" i="1"/>
  <c r="S95" i="1"/>
  <c r="AB94" i="1"/>
  <c r="AA94" i="1"/>
  <c r="Z94" i="1"/>
  <c r="Y94" i="1"/>
  <c r="X94" i="1"/>
  <c r="W94" i="1"/>
  <c r="V94" i="1"/>
  <c r="U94" i="1"/>
  <c r="T94" i="1"/>
  <c r="S94" i="1"/>
  <c r="AB93" i="1"/>
  <c r="AA93" i="1"/>
  <c r="Z93" i="1"/>
  <c r="Y93" i="1"/>
  <c r="X93" i="1"/>
  <c r="W93" i="1"/>
  <c r="V93" i="1"/>
  <c r="U93" i="1"/>
  <c r="T93" i="1"/>
  <c r="S93" i="1"/>
  <c r="AB92" i="1"/>
  <c r="AA92" i="1"/>
  <c r="Z92" i="1"/>
  <c r="Y92" i="1"/>
  <c r="X92" i="1"/>
  <c r="W92" i="1"/>
  <c r="V92" i="1"/>
  <c r="U92" i="1"/>
  <c r="T92" i="1"/>
  <c r="S92" i="1"/>
  <c r="AB91" i="1"/>
  <c r="AA91" i="1"/>
  <c r="Z91" i="1"/>
  <c r="Y91" i="1"/>
  <c r="X91" i="1"/>
  <c r="W91" i="1"/>
  <c r="V91" i="1"/>
  <c r="U91" i="1"/>
  <c r="T91" i="1"/>
  <c r="S91" i="1"/>
  <c r="AB90" i="1"/>
  <c r="R90" i="1"/>
  <c r="R28" i="1" s="1"/>
  <c r="Q90" i="1"/>
  <c r="Q28" i="1" s="1"/>
  <c r="P90" i="1"/>
  <c r="O90" i="1"/>
  <c r="M90" i="1"/>
  <c r="L90" i="1"/>
  <c r="L28" i="1" s="1"/>
  <c r="K90" i="1"/>
  <c r="X90" i="1" s="1"/>
  <c r="J90" i="1"/>
  <c r="J28" i="1" s="1"/>
  <c r="AB89" i="1"/>
  <c r="AA89" i="1"/>
  <c r="Z89" i="1"/>
  <c r="Y89" i="1"/>
  <c r="X89" i="1"/>
  <c r="W89" i="1"/>
  <c r="V89" i="1"/>
  <c r="U89" i="1"/>
  <c r="N89" i="1"/>
  <c r="I89" i="1"/>
  <c r="T89" i="1" s="1"/>
  <c r="AB88" i="1"/>
  <c r="AA88" i="1"/>
  <c r="Z88" i="1"/>
  <c r="Y88" i="1"/>
  <c r="X88" i="1"/>
  <c r="W88" i="1"/>
  <c r="V88" i="1"/>
  <c r="U88" i="1"/>
  <c r="N88" i="1"/>
  <c r="I88" i="1"/>
  <c r="T88" i="1" s="1"/>
  <c r="AB87" i="1"/>
  <c r="AA87" i="1"/>
  <c r="Z87" i="1"/>
  <c r="Y87" i="1"/>
  <c r="X87" i="1"/>
  <c r="W87" i="1"/>
  <c r="V87" i="1"/>
  <c r="U87" i="1"/>
  <c r="N87" i="1"/>
  <c r="I87" i="1"/>
  <c r="T87" i="1" s="1"/>
  <c r="AB86" i="1"/>
  <c r="AA86" i="1"/>
  <c r="Z86" i="1"/>
  <c r="Y86" i="1"/>
  <c r="X86" i="1"/>
  <c r="W86" i="1"/>
  <c r="V86" i="1"/>
  <c r="U86" i="1"/>
  <c r="N86" i="1"/>
  <c r="I86" i="1"/>
  <c r="T86" i="1" s="1"/>
  <c r="R85" i="1"/>
  <c r="Q85" i="1"/>
  <c r="Q25" i="1" s="1"/>
  <c r="P85" i="1"/>
  <c r="O85" i="1"/>
  <c r="M85" i="1"/>
  <c r="AB85" i="1" s="1"/>
  <c r="L85" i="1"/>
  <c r="Z85" i="1" s="1"/>
  <c r="K85" i="1"/>
  <c r="X85" i="1" s="1"/>
  <c r="J85" i="1"/>
  <c r="V85" i="1" s="1"/>
  <c r="AB84" i="1"/>
  <c r="AA84" i="1"/>
  <c r="Z84" i="1"/>
  <c r="Y84" i="1"/>
  <c r="X84" i="1"/>
  <c r="W84" i="1"/>
  <c r="V84" i="1"/>
  <c r="U84" i="1"/>
  <c r="T84" i="1"/>
  <c r="N84" i="1"/>
  <c r="S84" i="1" s="1"/>
  <c r="I84" i="1"/>
  <c r="AB83" i="1"/>
  <c r="AA83" i="1"/>
  <c r="Z83" i="1"/>
  <c r="Y83" i="1"/>
  <c r="X83" i="1"/>
  <c r="W83" i="1"/>
  <c r="V83" i="1"/>
  <c r="U83" i="1"/>
  <c r="N83" i="1"/>
  <c r="I83" i="1"/>
  <c r="T83" i="1" s="1"/>
  <c r="R82" i="1"/>
  <c r="Q82" i="1"/>
  <c r="P82" i="1"/>
  <c r="P81" i="1" s="1"/>
  <c r="O82" i="1"/>
  <c r="O81" i="1" s="1"/>
  <c r="M82" i="1"/>
  <c r="AB82" i="1" s="1"/>
  <c r="L82" i="1"/>
  <c r="Z82" i="1" s="1"/>
  <c r="K82" i="1"/>
  <c r="X82" i="1" s="1"/>
  <c r="J82" i="1"/>
  <c r="AB80" i="1"/>
  <c r="AA80" i="1"/>
  <c r="Z80" i="1"/>
  <c r="Y80" i="1"/>
  <c r="X80" i="1"/>
  <c r="W80" i="1"/>
  <c r="V80" i="1"/>
  <c r="U80" i="1"/>
  <c r="T80" i="1"/>
  <c r="N80" i="1"/>
  <c r="I80" i="1"/>
  <c r="AB79" i="1"/>
  <c r="AA79" i="1"/>
  <c r="Z79" i="1"/>
  <c r="Y79" i="1"/>
  <c r="X79" i="1"/>
  <c r="W79" i="1"/>
  <c r="V79" i="1"/>
  <c r="U79" i="1"/>
  <c r="N79" i="1"/>
  <c r="I79" i="1"/>
  <c r="T79" i="1" s="1"/>
  <c r="AB78" i="1"/>
  <c r="AA78" i="1"/>
  <c r="Z78" i="1"/>
  <c r="Y78" i="1"/>
  <c r="X78" i="1"/>
  <c r="W78" i="1"/>
  <c r="V78" i="1"/>
  <c r="U78" i="1"/>
  <c r="N78" i="1"/>
  <c r="I78" i="1"/>
  <c r="T78" i="1" s="1"/>
  <c r="AB77" i="1"/>
  <c r="AA77" i="1"/>
  <c r="Z77" i="1"/>
  <c r="Y77" i="1"/>
  <c r="X77" i="1"/>
  <c r="W77" i="1"/>
  <c r="V77" i="1"/>
  <c r="U77" i="1"/>
  <c r="N77" i="1"/>
  <c r="I77" i="1"/>
  <c r="T77" i="1" s="1"/>
  <c r="AB76" i="1"/>
  <c r="AA76" i="1"/>
  <c r="Z76" i="1"/>
  <c r="Y76" i="1"/>
  <c r="X76" i="1"/>
  <c r="W76" i="1"/>
  <c r="V76" i="1"/>
  <c r="U76" i="1"/>
  <c r="N76" i="1"/>
  <c r="I76" i="1"/>
  <c r="T76" i="1" s="1"/>
  <c r="AB75" i="1"/>
  <c r="AA75" i="1"/>
  <c r="Z75" i="1"/>
  <c r="Y75" i="1"/>
  <c r="X75" i="1"/>
  <c r="W75" i="1"/>
  <c r="V75" i="1"/>
  <c r="U75" i="1"/>
  <c r="N75" i="1"/>
  <c r="I75" i="1"/>
  <c r="T75" i="1" s="1"/>
  <c r="AB74" i="1"/>
  <c r="AA74" i="1"/>
  <c r="Z74" i="1"/>
  <c r="Y74" i="1"/>
  <c r="X74" i="1"/>
  <c r="W74" i="1"/>
  <c r="V74" i="1"/>
  <c r="U74" i="1"/>
  <c r="N74" i="1"/>
  <c r="I74" i="1"/>
  <c r="T74" i="1" s="1"/>
  <c r="AB73" i="1"/>
  <c r="AA73" i="1"/>
  <c r="Z73" i="1"/>
  <c r="Y73" i="1"/>
  <c r="X73" i="1"/>
  <c r="W73" i="1"/>
  <c r="V73" i="1"/>
  <c r="U73" i="1"/>
  <c r="N73" i="1"/>
  <c r="I73" i="1"/>
  <c r="AB72" i="1"/>
  <c r="AA72" i="1"/>
  <c r="Z72" i="1"/>
  <c r="Y72" i="1"/>
  <c r="X72" i="1"/>
  <c r="W72" i="1"/>
  <c r="V72" i="1"/>
  <c r="U72" i="1"/>
  <c r="N72" i="1"/>
  <c r="I72" i="1"/>
  <c r="T72" i="1" s="1"/>
  <c r="AB71" i="1"/>
  <c r="AA71" i="1"/>
  <c r="Z71" i="1"/>
  <c r="Y71" i="1"/>
  <c r="X71" i="1"/>
  <c r="W71" i="1"/>
  <c r="V71" i="1"/>
  <c r="U71" i="1"/>
  <c r="N71" i="1"/>
  <c r="I71" i="1"/>
  <c r="T71" i="1" s="1"/>
  <c r="R70" i="1"/>
  <c r="Q70" i="1"/>
  <c r="P70" i="1"/>
  <c r="P69" i="1" s="1"/>
  <c r="O70" i="1"/>
  <c r="O69" i="1" s="1"/>
  <c r="M70" i="1"/>
  <c r="AB70" i="1" s="1"/>
  <c r="L70" i="1"/>
  <c r="K70" i="1"/>
  <c r="X70" i="1" s="1"/>
  <c r="J70" i="1"/>
  <c r="AB68" i="1"/>
  <c r="AA68" i="1"/>
  <c r="Z68" i="1"/>
  <c r="Y68" i="1"/>
  <c r="X68" i="1"/>
  <c r="W68" i="1"/>
  <c r="V68" i="1"/>
  <c r="U68" i="1"/>
  <c r="N68" i="1"/>
  <c r="I68" i="1"/>
  <c r="T68" i="1" s="1"/>
  <c r="AB67" i="1"/>
  <c r="AA67" i="1"/>
  <c r="Z67" i="1"/>
  <c r="Y67" i="1"/>
  <c r="X67" i="1"/>
  <c r="W67" i="1"/>
  <c r="V67" i="1"/>
  <c r="U67" i="1"/>
  <c r="N67" i="1"/>
  <c r="I67" i="1"/>
  <c r="T67" i="1" s="1"/>
  <c r="R66" i="1"/>
  <c r="Q66" i="1"/>
  <c r="P66" i="1"/>
  <c r="O66" i="1"/>
  <c r="M66" i="1"/>
  <c r="AB66" i="1" s="1"/>
  <c r="L66" i="1"/>
  <c r="Z66" i="1" s="1"/>
  <c r="K66" i="1"/>
  <c r="X66" i="1" s="1"/>
  <c r="J66" i="1"/>
  <c r="AB65" i="1"/>
  <c r="AA65" i="1"/>
  <c r="Z65" i="1"/>
  <c r="Y65" i="1"/>
  <c r="X65" i="1"/>
  <c r="W65" i="1"/>
  <c r="V65" i="1"/>
  <c r="U65" i="1"/>
  <c r="N65" i="1"/>
  <c r="I65" i="1"/>
  <c r="T65" i="1" s="1"/>
  <c r="AB64" i="1"/>
  <c r="AA64" i="1"/>
  <c r="Z64" i="1"/>
  <c r="Y64" i="1"/>
  <c r="X64" i="1"/>
  <c r="W64" i="1"/>
  <c r="V64" i="1"/>
  <c r="U64" i="1"/>
  <c r="N64" i="1"/>
  <c r="I64" i="1"/>
  <c r="T64" i="1" s="1"/>
  <c r="R63" i="1"/>
  <c r="Q63" i="1"/>
  <c r="P63" i="1"/>
  <c r="O63" i="1"/>
  <c r="N63" i="1" s="1"/>
  <c r="M63" i="1"/>
  <c r="AB63" i="1" s="1"/>
  <c r="L63" i="1"/>
  <c r="Z63" i="1" s="1"/>
  <c r="K63" i="1"/>
  <c r="X63" i="1" s="1"/>
  <c r="J63" i="1"/>
  <c r="V63" i="1" s="1"/>
  <c r="K62" i="1"/>
  <c r="X62" i="1" s="1"/>
  <c r="AB61" i="1"/>
  <c r="AA61" i="1"/>
  <c r="Z61" i="1"/>
  <c r="Y61" i="1"/>
  <c r="X61" i="1"/>
  <c r="W61" i="1"/>
  <c r="V61" i="1"/>
  <c r="U61" i="1"/>
  <c r="N61" i="1"/>
  <c r="I61" i="1"/>
  <c r="AB60" i="1"/>
  <c r="AA60" i="1"/>
  <c r="Z60" i="1"/>
  <c r="Y60" i="1"/>
  <c r="X60" i="1"/>
  <c r="W60" i="1"/>
  <c r="V60" i="1"/>
  <c r="U60" i="1"/>
  <c r="N60" i="1"/>
  <c r="I60" i="1"/>
  <c r="T60" i="1" s="1"/>
  <c r="AB59" i="1"/>
  <c r="AA59" i="1"/>
  <c r="Z59" i="1"/>
  <c r="Y59" i="1"/>
  <c r="X59" i="1"/>
  <c r="W59" i="1"/>
  <c r="V59" i="1"/>
  <c r="U59" i="1"/>
  <c r="N59" i="1"/>
  <c r="I59" i="1"/>
  <c r="T59" i="1" s="1"/>
  <c r="R58" i="1"/>
  <c r="R56" i="1" s="1"/>
  <c r="Q58" i="1"/>
  <c r="Q56" i="1" s="1"/>
  <c r="P58" i="1"/>
  <c r="O58" i="1"/>
  <c r="O56" i="1" s="1"/>
  <c r="M58" i="1"/>
  <c r="M56" i="1" s="1"/>
  <c r="L58" i="1"/>
  <c r="K58" i="1"/>
  <c r="J58" i="1"/>
  <c r="AB57" i="1"/>
  <c r="AA57" i="1"/>
  <c r="Z57" i="1"/>
  <c r="Y57" i="1"/>
  <c r="X57" i="1"/>
  <c r="W57" i="1"/>
  <c r="V57" i="1"/>
  <c r="U57" i="1"/>
  <c r="N57" i="1"/>
  <c r="I57" i="1"/>
  <c r="T57" i="1" s="1"/>
  <c r="P56" i="1"/>
  <c r="J56" i="1"/>
  <c r="AB54" i="1"/>
  <c r="AA54" i="1"/>
  <c r="Z54" i="1"/>
  <c r="Y54" i="1"/>
  <c r="X54" i="1"/>
  <c r="W54" i="1"/>
  <c r="V54" i="1"/>
  <c r="U54" i="1"/>
  <c r="N54" i="1"/>
  <c r="I54" i="1"/>
  <c r="AB53" i="1"/>
  <c r="AA53" i="1"/>
  <c r="Z53" i="1"/>
  <c r="Y53" i="1"/>
  <c r="X53" i="1"/>
  <c r="W53" i="1"/>
  <c r="V53" i="1"/>
  <c r="U53" i="1"/>
  <c r="N53" i="1"/>
  <c r="I53" i="1"/>
  <c r="T53" i="1" s="1"/>
  <c r="AB52" i="1"/>
  <c r="AA52" i="1"/>
  <c r="Z52" i="1"/>
  <c r="Y52" i="1"/>
  <c r="X52" i="1"/>
  <c r="W52" i="1"/>
  <c r="V52" i="1"/>
  <c r="U52" i="1"/>
  <c r="N52" i="1"/>
  <c r="I52" i="1"/>
  <c r="T52" i="1" s="1"/>
  <c r="AB51" i="1"/>
  <c r="AA51" i="1"/>
  <c r="Z51" i="1"/>
  <c r="Y51" i="1"/>
  <c r="X51" i="1"/>
  <c r="W51" i="1"/>
  <c r="V51" i="1"/>
  <c r="U51" i="1"/>
  <c r="N51" i="1"/>
  <c r="R50" i="1"/>
  <c r="R49" i="1" s="1"/>
  <c r="Q50" i="1"/>
  <c r="Q49" i="1" s="1"/>
  <c r="P50" i="1"/>
  <c r="P49" i="1" s="1"/>
  <c r="O50" i="1"/>
  <c r="O49" i="1" s="1"/>
  <c r="M50" i="1"/>
  <c r="M49" i="1" s="1"/>
  <c r="L50" i="1"/>
  <c r="Z50" i="1" s="1"/>
  <c r="K50" i="1"/>
  <c r="J50" i="1"/>
  <c r="AB48" i="1"/>
  <c r="AA48" i="1"/>
  <c r="Z48" i="1"/>
  <c r="Y48" i="1"/>
  <c r="X48" i="1"/>
  <c r="W48" i="1"/>
  <c r="V48" i="1"/>
  <c r="U48" i="1"/>
  <c r="N48" i="1"/>
  <c r="I48" i="1"/>
  <c r="T48" i="1" s="1"/>
  <c r="AB47" i="1"/>
  <c r="AA47" i="1"/>
  <c r="Z47" i="1"/>
  <c r="Y47" i="1"/>
  <c r="X47" i="1"/>
  <c r="W47" i="1"/>
  <c r="V47" i="1"/>
  <c r="U47" i="1"/>
  <c r="N47" i="1"/>
  <c r="I47" i="1"/>
  <c r="T47" i="1" s="1"/>
  <c r="AB46" i="1"/>
  <c r="AA46" i="1"/>
  <c r="Z46" i="1"/>
  <c r="Y46" i="1"/>
  <c r="X46" i="1"/>
  <c r="W46" i="1"/>
  <c r="V46" i="1"/>
  <c r="U46" i="1"/>
  <c r="T46" i="1"/>
  <c r="N46" i="1"/>
  <c r="I46" i="1"/>
  <c r="R45" i="1"/>
  <c r="Q45" i="1"/>
  <c r="P45" i="1"/>
  <c r="O45" i="1"/>
  <c r="U45" i="1" s="1"/>
  <c r="M45" i="1"/>
  <c r="AB45" i="1" s="1"/>
  <c r="L45" i="1"/>
  <c r="Z45" i="1" s="1"/>
  <c r="K45" i="1"/>
  <c r="X45" i="1" s="1"/>
  <c r="J45" i="1"/>
  <c r="V45" i="1" s="1"/>
  <c r="AB44" i="1"/>
  <c r="AA44" i="1"/>
  <c r="Z44" i="1"/>
  <c r="Y44" i="1"/>
  <c r="X44" i="1"/>
  <c r="W44" i="1"/>
  <c r="V44" i="1"/>
  <c r="U44" i="1"/>
  <c r="N44" i="1"/>
  <c r="I44" i="1"/>
  <c r="T44" i="1" s="1"/>
  <c r="AB43" i="1"/>
  <c r="AA43" i="1"/>
  <c r="Z43" i="1"/>
  <c r="Y43" i="1"/>
  <c r="X43" i="1"/>
  <c r="W43" i="1"/>
  <c r="V43" i="1"/>
  <c r="U43" i="1"/>
  <c r="N43" i="1"/>
  <c r="I43" i="1"/>
  <c r="T43" i="1" s="1"/>
  <c r="AB42" i="1"/>
  <c r="AA42" i="1"/>
  <c r="Z42" i="1"/>
  <c r="Y42" i="1"/>
  <c r="X42" i="1"/>
  <c r="W42" i="1"/>
  <c r="V42" i="1"/>
  <c r="U42" i="1"/>
  <c r="N42" i="1"/>
  <c r="I42" i="1"/>
  <c r="T42" i="1" s="1"/>
  <c r="R41" i="1"/>
  <c r="R40" i="1" s="1"/>
  <c r="Q41" i="1"/>
  <c r="Q40" i="1" s="1"/>
  <c r="P41" i="1"/>
  <c r="P40" i="1" s="1"/>
  <c r="O41" i="1"/>
  <c r="M41" i="1"/>
  <c r="AB41" i="1" s="1"/>
  <c r="L41" i="1"/>
  <c r="Z41" i="1" s="1"/>
  <c r="K41" i="1"/>
  <c r="X41" i="1" s="1"/>
  <c r="J41" i="1"/>
  <c r="V41" i="1" s="1"/>
  <c r="J40" i="1"/>
  <c r="AB39" i="1"/>
  <c r="AA39" i="1"/>
  <c r="Z39" i="1"/>
  <c r="Y39" i="1"/>
  <c r="X39" i="1"/>
  <c r="W39" i="1"/>
  <c r="V39" i="1"/>
  <c r="U39" i="1"/>
  <c r="N39" i="1"/>
  <c r="I39" i="1"/>
  <c r="T39" i="1" s="1"/>
  <c r="AB38" i="1"/>
  <c r="AA38" i="1"/>
  <c r="Z38" i="1"/>
  <c r="Y38" i="1"/>
  <c r="X38" i="1"/>
  <c r="W38" i="1"/>
  <c r="V38" i="1"/>
  <c r="U38" i="1"/>
  <c r="N38" i="1"/>
  <c r="I38" i="1"/>
  <c r="T38" i="1" s="1"/>
  <c r="R37" i="1"/>
  <c r="Q37" i="1"/>
  <c r="P37" i="1"/>
  <c r="O37" i="1"/>
  <c r="M37" i="1"/>
  <c r="AB37" i="1" s="1"/>
  <c r="L37" i="1"/>
  <c r="Z37" i="1" s="1"/>
  <c r="K37" i="1"/>
  <c r="X37" i="1" s="1"/>
  <c r="J37" i="1"/>
  <c r="AB36" i="1"/>
  <c r="AA36" i="1"/>
  <c r="Z36" i="1"/>
  <c r="Y36" i="1"/>
  <c r="X36" i="1"/>
  <c r="W36" i="1"/>
  <c r="V36" i="1"/>
  <c r="U36" i="1"/>
  <c r="N36" i="1"/>
  <c r="I36" i="1"/>
  <c r="T36" i="1" s="1"/>
  <c r="AB35" i="1"/>
  <c r="AA35" i="1"/>
  <c r="Z35" i="1"/>
  <c r="Y35" i="1"/>
  <c r="X35" i="1"/>
  <c r="W35" i="1"/>
  <c r="V35" i="1"/>
  <c r="U35" i="1"/>
  <c r="N35" i="1"/>
  <c r="I35" i="1"/>
  <c r="R34" i="1"/>
  <c r="R31" i="1" s="1"/>
  <c r="Q34" i="1"/>
  <c r="Q31" i="1" s="1"/>
  <c r="P34" i="1"/>
  <c r="P31" i="1" s="1"/>
  <c r="O34" i="1"/>
  <c r="O31" i="1" s="1"/>
  <c r="M34" i="1"/>
  <c r="M31" i="1" s="1"/>
  <c r="L34" i="1"/>
  <c r="K34" i="1"/>
  <c r="J34" i="1"/>
  <c r="J31" i="1" s="1"/>
  <c r="AB33" i="1"/>
  <c r="AA33" i="1"/>
  <c r="Z33" i="1"/>
  <c r="Y33" i="1"/>
  <c r="X33" i="1"/>
  <c r="W33" i="1"/>
  <c r="V33" i="1"/>
  <c r="U33" i="1"/>
  <c r="N33" i="1"/>
  <c r="I33" i="1"/>
  <c r="T33" i="1" s="1"/>
  <c r="AA32" i="1"/>
  <c r="Z32" i="1"/>
  <c r="Y32" i="1"/>
  <c r="X32" i="1"/>
  <c r="W32" i="1"/>
  <c r="V32" i="1"/>
  <c r="N32" i="1"/>
  <c r="I32" i="1"/>
  <c r="S32" i="1" s="1"/>
  <c r="C29" i="1"/>
  <c r="P28" i="1"/>
  <c r="O28" i="1"/>
  <c r="M28" i="1"/>
  <c r="AB28" i="1" s="1"/>
  <c r="R27" i="1"/>
  <c r="Q27" i="1"/>
  <c r="P27" i="1"/>
  <c r="O27" i="1"/>
  <c r="M27" i="1"/>
  <c r="AB27" i="1" s="1"/>
  <c r="L27" i="1"/>
  <c r="Z27" i="1" s="1"/>
  <c r="K27" i="1"/>
  <c r="X27" i="1" s="1"/>
  <c r="J27" i="1"/>
  <c r="V27" i="1" s="1"/>
  <c r="R26" i="1"/>
  <c r="Q26" i="1"/>
  <c r="P26" i="1"/>
  <c r="O26" i="1"/>
  <c r="M26" i="1"/>
  <c r="AB26" i="1" s="1"/>
  <c r="L26" i="1"/>
  <c r="K26" i="1"/>
  <c r="X26" i="1" s="1"/>
  <c r="J26" i="1"/>
  <c r="R25" i="1"/>
  <c r="P25" i="1"/>
  <c r="O25" i="1"/>
  <c r="J20" i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I20" i="1"/>
  <c r="U26" i="1" l="1"/>
  <c r="AA34" i="1"/>
  <c r="H37" i="1"/>
  <c r="G46" i="1"/>
  <c r="H46" i="1" s="1"/>
  <c r="I37" i="1"/>
  <c r="S54" i="1"/>
  <c r="M81" i="1"/>
  <c r="AB81" i="1" s="1"/>
  <c r="Y28" i="1"/>
  <c r="M69" i="1"/>
  <c r="AB69" i="1" s="1"/>
  <c r="T54" i="1"/>
  <c r="B29" i="5"/>
  <c r="B29" i="6"/>
  <c r="B29" i="7"/>
  <c r="B29" i="9"/>
  <c r="B29" i="4"/>
  <c r="B29" i="3"/>
  <c r="B29" i="2"/>
  <c r="H82" i="1"/>
  <c r="U37" i="1"/>
  <c r="J25" i="1"/>
  <c r="V25" i="1" s="1"/>
  <c r="L25" i="1"/>
  <c r="AA27" i="1"/>
  <c r="N31" i="1"/>
  <c r="S36" i="1"/>
  <c r="S44" i="1"/>
  <c r="Y45" i="1"/>
  <c r="V37" i="1"/>
  <c r="L40" i="1"/>
  <c r="S48" i="1"/>
  <c r="M62" i="1"/>
  <c r="AB62" i="1" s="1"/>
  <c r="Q62" i="1"/>
  <c r="Y62" i="1" s="1"/>
  <c r="S72" i="1"/>
  <c r="W85" i="1"/>
  <c r="H43" i="1"/>
  <c r="Y37" i="1"/>
  <c r="M40" i="1"/>
  <c r="AB40" i="1" s="1"/>
  <c r="Y85" i="1"/>
  <c r="S74" i="1"/>
  <c r="S78" i="1"/>
  <c r="K25" i="1"/>
  <c r="W25" i="1" s="1"/>
  <c r="M25" i="1"/>
  <c r="AB25" i="1" s="1"/>
  <c r="K28" i="1"/>
  <c r="X28" i="1" s="1"/>
  <c r="U27" i="1"/>
  <c r="S46" i="1"/>
  <c r="S68" i="1"/>
  <c r="N90" i="1"/>
  <c r="AB56" i="1"/>
  <c r="R30" i="1"/>
  <c r="W28" i="1"/>
  <c r="W37" i="1"/>
  <c r="S38" i="1"/>
  <c r="S42" i="1"/>
  <c r="I45" i="1"/>
  <c r="T45" i="1" s="1"/>
  <c r="AB50" i="1"/>
  <c r="S60" i="1"/>
  <c r="U63" i="1"/>
  <c r="S64" i="1"/>
  <c r="N25" i="1"/>
  <c r="Z28" i="1"/>
  <c r="Q30" i="1"/>
  <c r="Q23" i="1" s="1"/>
  <c r="AA40" i="1"/>
  <c r="T51" i="1"/>
  <c r="N82" i="1"/>
  <c r="Y90" i="1"/>
  <c r="W26" i="1"/>
  <c r="U34" i="1"/>
  <c r="N58" i="1"/>
  <c r="T61" i="1"/>
  <c r="I63" i="1"/>
  <c r="T63" i="1" s="1"/>
  <c r="N66" i="1"/>
  <c r="H85" i="1"/>
  <c r="S88" i="1"/>
  <c r="I41" i="1"/>
  <c r="T41" i="1" s="1"/>
  <c r="AA66" i="1"/>
  <c r="I27" i="1"/>
  <c r="T27" i="1" s="1"/>
  <c r="W27" i="1"/>
  <c r="N28" i="1"/>
  <c r="S52" i="1"/>
  <c r="AB58" i="1"/>
  <c r="J62" i="1"/>
  <c r="N70" i="1"/>
  <c r="T73" i="1"/>
  <c r="S76" i="1"/>
  <c r="H58" i="1"/>
  <c r="N26" i="1"/>
  <c r="K40" i="1"/>
  <c r="X40" i="1" s="1"/>
  <c r="N85" i="1"/>
  <c r="Y26" i="1"/>
  <c r="N49" i="1"/>
  <c r="Y27" i="1"/>
  <c r="N34" i="1"/>
  <c r="N37" i="1"/>
  <c r="Y40" i="1"/>
  <c r="W45" i="1"/>
  <c r="Y58" i="1"/>
  <c r="L62" i="1"/>
  <c r="Z62" i="1" s="1"/>
  <c r="Y66" i="1"/>
  <c r="S80" i="1"/>
  <c r="U85" i="1"/>
  <c r="S86" i="1"/>
  <c r="AA90" i="1"/>
  <c r="H66" i="1"/>
  <c r="H69" i="1"/>
  <c r="H70" i="1"/>
  <c r="G62" i="1"/>
  <c r="G55" i="1" s="1"/>
  <c r="G24" i="1" s="1"/>
  <c r="H34" i="1"/>
  <c r="Z70" i="1"/>
  <c r="R23" i="1"/>
  <c r="AA56" i="1"/>
  <c r="AB31" i="1"/>
  <c r="AA31" i="1"/>
  <c r="V31" i="1"/>
  <c r="U31" i="1"/>
  <c r="X58" i="1"/>
  <c r="W58" i="1"/>
  <c r="Y34" i="1"/>
  <c r="L31" i="1"/>
  <c r="Z26" i="1"/>
  <c r="N27" i="1"/>
  <c r="AA28" i="1"/>
  <c r="P30" i="1"/>
  <c r="Z34" i="1"/>
  <c r="X50" i="1"/>
  <c r="W50" i="1"/>
  <c r="K49" i="1"/>
  <c r="L56" i="1"/>
  <c r="AA58" i="1"/>
  <c r="W63" i="1"/>
  <c r="P62" i="1"/>
  <c r="P55" i="1" s="1"/>
  <c r="P24" i="1" s="1"/>
  <c r="AA70" i="1"/>
  <c r="R69" i="1"/>
  <c r="AA69" i="1" s="1"/>
  <c r="X34" i="1"/>
  <c r="K31" i="1"/>
  <c r="W34" i="1"/>
  <c r="V56" i="1"/>
  <c r="U56" i="1"/>
  <c r="K56" i="1"/>
  <c r="E62" i="1"/>
  <c r="H63" i="1"/>
  <c r="AA26" i="1"/>
  <c r="V62" i="1"/>
  <c r="I70" i="1"/>
  <c r="V70" i="1"/>
  <c r="J69" i="1"/>
  <c r="U70" i="1"/>
  <c r="I90" i="1"/>
  <c r="V90" i="1"/>
  <c r="U90" i="1"/>
  <c r="I40" i="1"/>
  <c r="V40" i="1"/>
  <c r="X25" i="1"/>
  <c r="T32" i="1"/>
  <c r="AB34" i="1"/>
  <c r="AB49" i="1"/>
  <c r="AA49" i="1"/>
  <c r="AA50" i="1"/>
  <c r="AA82" i="1"/>
  <c r="R81" i="1"/>
  <c r="Z90" i="1"/>
  <c r="E41" i="1"/>
  <c r="H42" i="1"/>
  <c r="I50" i="1"/>
  <c r="V50" i="1"/>
  <c r="J49" i="1"/>
  <c r="U50" i="1"/>
  <c r="T37" i="1"/>
  <c r="S37" i="1"/>
  <c r="I28" i="1"/>
  <c r="V28" i="1"/>
  <c r="T35" i="1"/>
  <c r="S35" i="1"/>
  <c r="W41" i="1"/>
  <c r="I66" i="1"/>
  <c r="V66" i="1"/>
  <c r="U66" i="1"/>
  <c r="Y70" i="1"/>
  <c r="L69" i="1"/>
  <c r="I82" i="1"/>
  <c r="V82" i="1"/>
  <c r="J81" i="1"/>
  <c r="U82" i="1"/>
  <c r="I26" i="1"/>
  <c r="V26" i="1"/>
  <c r="S33" i="1"/>
  <c r="N56" i="1"/>
  <c r="H50" i="1"/>
  <c r="G49" i="1"/>
  <c r="H49" i="1" s="1"/>
  <c r="U41" i="1"/>
  <c r="O40" i="1"/>
  <c r="N40" i="1" s="1"/>
  <c r="H28" i="1"/>
  <c r="H90" i="1"/>
  <c r="Z58" i="1"/>
  <c r="Y50" i="1"/>
  <c r="L49" i="1"/>
  <c r="U28" i="1"/>
  <c r="I34" i="1"/>
  <c r="V34" i="1"/>
  <c r="Z40" i="1"/>
  <c r="N41" i="1"/>
  <c r="S41" i="1" s="1"/>
  <c r="N45" i="1"/>
  <c r="N50" i="1"/>
  <c r="I58" i="1"/>
  <c r="V58" i="1"/>
  <c r="U58" i="1"/>
  <c r="R62" i="1"/>
  <c r="AA62" i="1" s="1"/>
  <c r="Y82" i="1"/>
  <c r="L81" i="1"/>
  <c r="Y41" i="1"/>
  <c r="Y63" i="1"/>
  <c r="Q69" i="1"/>
  <c r="Q81" i="1"/>
  <c r="I85" i="1"/>
  <c r="G25" i="1"/>
  <c r="H25" i="1" s="1"/>
  <c r="AA37" i="1"/>
  <c r="S39" i="1"/>
  <c r="AA41" i="1"/>
  <c r="S43" i="1"/>
  <c r="AA45" i="1"/>
  <c r="S47" i="1"/>
  <c r="S51" i="1"/>
  <c r="S53" i="1"/>
  <c r="S57" i="1"/>
  <c r="S59" i="1"/>
  <c r="S61" i="1"/>
  <c r="O62" i="1"/>
  <c r="U62" i="1" s="1"/>
  <c r="AA63" i="1"/>
  <c r="S65" i="1"/>
  <c r="W66" i="1"/>
  <c r="S67" i="1"/>
  <c r="K69" i="1"/>
  <c r="W70" i="1"/>
  <c r="S71" i="1"/>
  <c r="S73" i="1"/>
  <c r="S75" i="1"/>
  <c r="S77" i="1"/>
  <c r="S79" i="1"/>
  <c r="K81" i="1"/>
  <c r="W82" i="1"/>
  <c r="S83" i="1"/>
  <c r="AA85" i="1"/>
  <c r="S87" i="1"/>
  <c r="S89" i="1"/>
  <c r="W90" i="1"/>
  <c r="E56" i="1"/>
  <c r="E81" i="1"/>
  <c r="H81" i="1" s="1"/>
  <c r="G31" i="1"/>
  <c r="H31" i="1" s="1"/>
  <c r="G45" i="1"/>
  <c r="H45" i="1" s="1"/>
  <c r="M55" i="1" l="1"/>
  <c r="M24" i="1" s="1"/>
  <c r="AA81" i="1"/>
  <c r="W40" i="1"/>
  <c r="U25" i="1"/>
  <c r="M30" i="1"/>
  <c r="M23" i="1" s="1"/>
  <c r="H62" i="1"/>
  <c r="I25" i="1"/>
  <c r="T25" i="1" s="1"/>
  <c r="S63" i="1"/>
  <c r="S45" i="1"/>
  <c r="AB55" i="1"/>
  <c r="AA25" i="1"/>
  <c r="Z25" i="1"/>
  <c r="Y25" i="1"/>
  <c r="W62" i="1"/>
  <c r="J55" i="1"/>
  <c r="J24" i="1" s="1"/>
  <c r="I62" i="1"/>
  <c r="I31" i="1"/>
  <c r="T31" i="1" s="1"/>
  <c r="S27" i="1"/>
  <c r="N69" i="1"/>
  <c r="W81" i="1"/>
  <c r="X81" i="1"/>
  <c r="Y56" i="1"/>
  <c r="L55" i="1"/>
  <c r="Z56" i="1"/>
  <c r="T40" i="1"/>
  <c r="S40" i="1"/>
  <c r="S82" i="1"/>
  <c r="T82" i="1"/>
  <c r="U49" i="1"/>
  <c r="I49" i="1"/>
  <c r="V49" i="1"/>
  <c r="X56" i="1"/>
  <c r="W56" i="1"/>
  <c r="K55" i="1"/>
  <c r="Y31" i="1"/>
  <c r="Z31" i="1"/>
  <c r="L30" i="1"/>
  <c r="R55" i="1"/>
  <c r="S58" i="1"/>
  <c r="T58" i="1"/>
  <c r="E40" i="1"/>
  <c r="E30" i="1" s="1"/>
  <c r="H41" i="1"/>
  <c r="Z69" i="1"/>
  <c r="Y69" i="1"/>
  <c r="O30" i="1"/>
  <c r="Z49" i="1"/>
  <c r="Y49" i="1"/>
  <c r="X31" i="1"/>
  <c r="W31" i="1"/>
  <c r="K30" i="1"/>
  <c r="S90" i="1"/>
  <c r="T90" i="1"/>
  <c r="T28" i="1"/>
  <c r="S28" i="1"/>
  <c r="P29" i="1"/>
  <c r="P23" i="1"/>
  <c r="P22" i="1" s="1"/>
  <c r="W69" i="1"/>
  <c r="X69" i="1"/>
  <c r="S70" i="1"/>
  <c r="T70" i="1"/>
  <c r="Q55" i="1"/>
  <c r="W49" i="1"/>
  <c r="X49" i="1"/>
  <c r="T85" i="1"/>
  <c r="S85" i="1"/>
  <c r="T26" i="1"/>
  <c r="S26" i="1"/>
  <c r="AB24" i="1"/>
  <c r="U69" i="1"/>
  <c r="I69" i="1"/>
  <c r="V69" i="1"/>
  <c r="J30" i="1"/>
  <c r="M29" i="1"/>
  <c r="AB30" i="1"/>
  <c r="AA30" i="1"/>
  <c r="H56" i="1"/>
  <c r="E55" i="1"/>
  <c r="E24" i="1" s="1"/>
  <c r="U81" i="1"/>
  <c r="I81" i="1"/>
  <c r="V81" i="1"/>
  <c r="Z81" i="1"/>
  <c r="Y81" i="1"/>
  <c r="S50" i="1"/>
  <c r="T50" i="1"/>
  <c r="T62" i="1"/>
  <c r="G30" i="1"/>
  <c r="N62" i="1"/>
  <c r="O55" i="1"/>
  <c r="N81" i="1"/>
  <c r="S34" i="1"/>
  <c r="T34" i="1"/>
  <c r="S66" i="1"/>
  <c r="T66" i="1"/>
  <c r="U40" i="1"/>
  <c r="I56" i="1"/>
  <c r="V55" i="1" l="1"/>
  <c r="S62" i="1"/>
  <c r="S25" i="1"/>
  <c r="S31" i="1"/>
  <c r="E23" i="1"/>
  <c r="E22" i="1" s="1"/>
  <c r="E29" i="1"/>
  <c r="S56" i="1"/>
  <c r="T56" i="1"/>
  <c r="U30" i="1"/>
  <c r="J23" i="1"/>
  <c r="V30" i="1"/>
  <c r="J29" i="1"/>
  <c r="I30" i="1"/>
  <c r="X30" i="1"/>
  <c r="W30" i="1"/>
  <c r="K29" i="1"/>
  <c r="K23" i="1"/>
  <c r="H40" i="1"/>
  <c r="X55" i="1"/>
  <c r="W55" i="1"/>
  <c r="K24" i="1"/>
  <c r="AB29" i="1"/>
  <c r="O24" i="1"/>
  <c r="N55" i="1"/>
  <c r="L29" i="1"/>
  <c r="L23" i="1"/>
  <c r="Z30" i="1"/>
  <c r="Y30" i="1"/>
  <c r="AB23" i="1"/>
  <c r="M22" i="1"/>
  <c r="AA23" i="1"/>
  <c r="T81" i="1"/>
  <c r="S81" i="1"/>
  <c r="T69" i="1"/>
  <c r="S69" i="1"/>
  <c r="V24" i="1"/>
  <c r="H55" i="1"/>
  <c r="H24" i="1"/>
  <c r="R24" i="1"/>
  <c r="AA55" i="1"/>
  <c r="R29" i="1"/>
  <c r="AA29" i="1" s="1"/>
  <c r="Z55" i="1"/>
  <c r="Y55" i="1"/>
  <c r="L24" i="1"/>
  <c r="I55" i="1"/>
  <c r="G23" i="1"/>
  <c r="G22" i="1" s="1"/>
  <c r="G29" i="1"/>
  <c r="Q24" i="1"/>
  <c r="Q22" i="1" s="1"/>
  <c r="Q29" i="1"/>
  <c r="O23" i="1"/>
  <c r="N30" i="1"/>
  <c r="O29" i="1"/>
  <c r="T49" i="1"/>
  <c r="S49" i="1"/>
  <c r="U55" i="1"/>
  <c r="I24" i="1" l="1"/>
  <c r="N24" i="1"/>
  <c r="T24" i="1" s="1"/>
  <c r="S30" i="1"/>
  <c r="T30" i="1"/>
  <c r="Z23" i="1"/>
  <c r="Y23" i="1"/>
  <c r="L22" i="1"/>
  <c r="I29" i="1"/>
  <c r="V29" i="1"/>
  <c r="U29" i="1"/>
  <c r="R22" i="1"/>
  <c r="AA24" i="1"/>
  <c r="Y29" i="1"/>
  <c r="Z29" i="1"/>
  <c r="H30" i="1"/>
  <c r="H29" i="1"/>
  <c r="U23" i="1"/>
  <c r="J22" i="1"/>
  <c r="I23" i="1"/>
  <c r="V23" i="1"/>
  <c r="T55" i="1"/>
  <c r="S55" i="1"/>
  <c r="X23" i="1"/>
  <c r="K22" i="1"/>
  <c r="W23" i="1"/>
  <c r="N29" i="1"/>
  <c r="Y24" i="1"/>
  <c r="Z24" i="1"/>
  <c r="U24" i="1"/>
  <c r="AA22" i="1"/>
  <c r="AB22" i="1"/>
  <c r="X29" i="1"/>
  <c r="W29" i="1"/>
  <c r="N23" i="1"/>
  <c r="O22" i="1"/>
  <c r="N22" i="1" s="1"/>
  <c r="X24" i="1"/>
  <c r="W24" i="1"/>
  <c r="S24" i="1" l="1"/>
  <c r="T29" i="1"/>
  <c r="S29" i="1"/>
  <c r="H23" i="1"/>
  <c r="H22" i="1"/>
  <c r="Y22" i="1"/>
  <c r="Z22" i="1"/>
  <c r="X22" i="1"/>
  <c r="W22" i="1"/>
  <c r="T23" i="1"/>
  <c r="S23" i="1"/>
  <c r="V22" i="1"/>
  <c r="U22" i="1"/>
  <c r="I22" i="1"/>
  <c r="T22" i="1" l="1"/>
  <c r="S22" i="1"/>
</calcChain>
</file>

<file path=xl/sharedStrings.xml><?xml version="1.0" encoding="utf-8"?>
<sst xmlns="http://schemas.openxmlformats.org/spreadsheetml/2006/main" count="3668" uniqueCount="1027">
  <si>
    <t>к приказу Минэнерго России</t>
  </si>
  <si>
    <t>от 25 апреля 2018 г. № 320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</si>
  <si>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</si>
  <si>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</si>
  <si>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</si>
  <si>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 Финансирование капитальных вложений, млн рублей (с НДС)</t>
  </si>
  <si>
    <t>Отклонение от плана финансирования по итогам отчетного периода</t>
  </si>
  <si>
    <t xml:space="preserve">Причины отклонений </t>
  </si>
  <si>
    <t>Всего (2020г.)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</si>
  <si>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</si>
  <si>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</si>
  <si>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</si>
  <si>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</si>
  <si>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</si>
  <si>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</si>
  <si>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</si>
  <si>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млн.              рублей             (с НДС)</t>
  </si>
  <si>
    <t>%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</si>
  <si>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</si>
  <si>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</si>
  <si>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</si>
  <si>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</si>
  <si>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</si>
  <si>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</si>
  <si>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</si>
  <si>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</si>
  <si>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</si>
  <si>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</si>
  <si>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</si>
  <si>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</si>
  <si>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</si>
  <si>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</si>
  <si>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</si>
  <si>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</si>
  <si>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</si>
  <si>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</si>
  <si>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</si>
  <si>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</si>
  <si>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</si>
  <si>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 (новое строительство), всего, в том числе: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</si>
  <si>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</si>
  <si>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 (новое строительство), всего, в том числе: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</si>
  <si>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</si>
  <si>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</si>
  <si>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</si>
  <si>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</si>
  <si>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</si>
  <si>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</si>
  <si>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</si>
  <si>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</si>
  <si>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</si>
  <si>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</si>
  <si>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</si>
  <si>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</si>
  <si>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</si>
  <si>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</si>
  <si>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</si>
  <si>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</si>
  <si>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</si>
  <si>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</si>
  <si>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</si>
  <si>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</si>
  <si>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</si>
  <si>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Строительство от РП-4 4КЛ-10кВ с установкой 2КТПН-630/10 по ул. Тимптонская, квартал «И»  (КЛ-10кВ - 0,72км; 1,26МВА)</t>
  </si>
  <si>
    <t>K_3.2</t>
  </si>
  <si>
    <t>Строительство 2КЛ-10кВ от вновь установленной 2КТПН-630/10 по ул. Тимптонская до ул. Комсомольской правды с установкой КТПН-630/10, квартал «И»   (КЛ-10кВ 1,69км; 1,26МВА)</t>
  </si>
  <si>
    <t>K_3.3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</si>
  <si>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</si>
  <si>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</si>
  <si>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</si>
  <si>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</si>
  <si>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</si>
  <si>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</si>
  <si>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</si>
  <si>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</si>
  <si>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</si>
  <si>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</si>
  <si>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(модернизация) ЦРП-1 (инв.№ 00000479) (ячейки 14шт, выключатели 10шт)</t>
  </si>
  <si>
    <t>K_1.1</t>
  </si>
  <si>
    <t>Техническое перевооружение (модернизация) ТП-23, ТП-24, ТП-29, ТП-75, ТП-81, ТП-92, ТП-98, ТП-100, ТП-101, ТП-104 (ячейки КСО-386 - 64шт)</t>
  </si>
  <si>
    <t>K_1.2</t>
  </si>
  <si>
    <t>Техническое перевооружение (модернизация) РП-5 (1 ед.)</t>
  </si>
  <si>
    <t>K_1.0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</si>
  <si>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</si>
  <si>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</si>
  <si>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</si>
  <si>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</si>
  <si>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ВОЗ. ЛИН. 10 КВ МКЗ, инв.№ 00000007 (ВЛ-10 кВ фидер №7 и фидер № 25 от ПС № 49 до РП-1) II этап (0,45км)</t>
  </si>
  <si>
    <t>K_1.3</t>
  </si>
  <si>
    <t>Реконструкция ВЛ-10(6)кВ в ВЛЗ-10(6)кВ (СИП-3)(6км):  Ф-14 от ПС 110/10 УВД (адрес: г.Нерюнгри, вдоль ул.Строителей, ул.Лужников), Ф-10 (24) от ПС 110/10 Городская  (адрес: г.Нерюнгри, вдоль ул.Геологов),  Ф-26 (37) от ПС 110/10 Фабрика (адрес: г.Нерюнгри, вдоль ул.Разрезовская)</t>
  </si>
  <si>
    <t>K_1.6</t>
  </si>
  <si>
    <t>1.2.2.2</t>
  </si>
  <si>
    <t>Модернизация, техническое перевооружение линий электропередачи, всего, в том числе:</t>
  </si>
  <si>
    <t>Установка на узлах ВЛ(З)-10(6)кВ ЯКНО-10(6)/630(400) с ВВ, РЗА, ТТ и ТН для ИИС (26 ед.)</t>
  </si>
  <si>
    <t>K_1.4</t>
  </si>
  <si>
    <t>Установка на узлах и/или точках ВЛ (КЛ)-10(6)кВ устройств ИПВЛ типа F1-3A2F/W (100шт)</t>
  </si>
  <si>
    <t>K_1.5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</si>
  <si>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</si>
  <si>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</si>
  <si>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</si>
  <si>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</si>
  <si>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Оборудование трансформаторных подстанций устройствами сбора и передачи информации (62шт)</t>
  </si>
  <si>
    <t>K_2.1</t>
  </si>
  <si>
    <t>Оборудование точек поставки Потребителей интеллектуальными приборами учёта ЭЭ (250шт)</t>
  </si>
  <si>
    <t>K_2.2</t>
  </si>
  <si>
    <t>Оборудование трансформаторных подстанций АИИС КУЭиИ (95шт)</t>
  </si>
  <si>
    <t>K_2.0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</si>
  <si>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</si>
  <si>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</si>
  <si>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</si>
  <si>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</si>
  <si>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</si>
  <si>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</si>
  <si>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</si>
  <si>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</si>
  <si>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</si>
  <si>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</si>
  <si>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</si>
  <si>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</si>
  <si>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</si>
  <si>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</si>
  <si>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</si>
  <si>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</si>
  <si>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</si>
  <si>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</si>
  <si>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</si>
  <si>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</si>
  <si>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</si>
  <si>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</si>
  <si>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</si>
  <si>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</si>
  <si>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</si>
  <si>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</si>
  <si>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</si>
  <si>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</si>
  <si>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</si>
  <si>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</si>
  <si>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</si>
  <si>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</si>
  <si>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</si>
  <si>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>за  2020 год</t>
  </si>
  <si>
    <t>Отчет  о реализации инвестиционной программы Закрытого акционерного общества "Нерюнгринские районные электрические сети"</t>
  </si>
  <si>
    <t xml:space="preserve">          полное наименование субъекта электроэнергетики</t>
  </si>
  <si>
    <t>Утвержденные плановые значения показателей приведены в соответствии с  приказом Министерства ЖКХ и энергетики Республики Саха (Якутия) от 30.12.2020 №685-ОД</t>
  </si>
  <si>
    <t xml:space="preserve">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</si>
  <si>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Оценка полной стоимости инвестиционного проекта  в прогнозных ценах соответствующих лет, млн рублей (с НДС) </t>
  </si>
  <si>
    <t>нд</t>
  </si>
  <si>
    <t>Оценка полной стоимости инвестиционного проекта
в соответствии с укрупненными нормативами цены типовых технологических решений капитального строительства объектов электро-энергетики,
млн. рублей
(с НДС)</t>
  </si>
  <si>
    <t xml:space="preserve">Фактический объем финансирования капитальных вложений на  01.01.2020 г, млн рублей 
(с НДС) </t>
  </si>
  <si>
    <t xml:space="preserve">Остаток финансирования капитальных вложений 
на  01.01. 2020 года  в прогнозных ценах соответствующих лет,  млн рублей (с НДС) </t>
  </si>
  <si>
    <t>Год раскрытия информации: 2021 год</t>
  </si>
  <si>
    <t>от « 25 » апреля 2018 г. № 320</t>
  </si>
  <si>
    <t>Форма 2. Отчет об исполнении плана освоения капитальных вложений по инвестиционным проектам инвестиционной программы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</si>
  <si>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</si>
  <si>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</si>
  <si>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</si>
  <si>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</si>
  <si>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</si>
  <si>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</si>
  <si>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Причины отклонений</t>
  </si>
  <si>
    <t>млн. рублей
(без НДС)</t>
  </si>
  <si>
    <t>в базисном уровне цен</t>
  </si>
  <si>
    <t>в прогнозных ценах соответствующих лет</t>
  </si>
  <si>
    <t>в текущих ценах</t>
  </si>
  <si>
    <t>х</t>
  </si>
  <si>
    <t xml:space="preserve">Фактический объем освоения капитальных вложений на 01.01.2020 года,
 млн. рублей 
(без НДС) </t>
  </si>
  <si>
    <t xml:space="preserve">Остаток освоения капитальных вложений 
на 01.01.2020 года, млн. рублей (без НДС) </t>
  </si>
  <si>
    <t xml:space="preserve">Остаток освоения капитальных вложений 
на 01.01.2021 года, млн. рублей 
(без НДС) </t>
  </si>
  <si>
    <t>К_3.1</t>
  </si>
  <si>
    <t>К_1.7</t>
  </si>
  <si>
    <t>K_4.1</t>
  </si>
  <si>
    <t>K_4.2</t>
  </si>
  <si>
    <t>K_4.3</t>
  </si>
  <si>
    <t>K_4.4</t>
  </si>
  <si>
    <t>K_4.5</t>
  </si>
  <si>
    <t>K_4.6</t>
  </si>
  <si>
    <t>K_4.7</t>
  </si>
  <si>
    <t>K_4.8</t>
  </si>
  <si>
    <t>K_4.9</t>
  </si>
  <si>
    <t>Приобретение экскаватора-погрузчика CAT 432F2LRC с дополнительным оборудованием (1 ед.)</t>
  </si>
  <si>
    <t>Приобретение передвижных ДЭС 100 и 60 киловатт (2ед.)</t>
  </si>
  <si>
    <t xml:space="preserve">       Форма 3. Отчет об исполнении плана ввода основных средств по инвестиционным проектам инвестиционной программы</t>
  </si>
  <si>
    <t>за год 2019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</si>
  <si>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</si>
  <si>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</si>
  <si>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основные средства</t>
  </si>
  <si>
    <t>млн. рублей (без НДС)</t>
  </si>
  <si>
    <t>МВ×А</t>
  </si>
  <si>
    <t>Мвар</t>
  </si>
  <si>
    <t>км ЛЭП</t>
  </si>
  <si>
    <t>МВт</t>
  </si>
  <si>
    <t>Другое</t>
  </si>
  <si>
    <t>млн. рублей
 (без НДС)</t>
  </si>
  <si>
    <t xml:space="preserve"> %</t>
  </si>
  <si>
    <t xml:space="preserve">Принятие основных средств и нематериальных активов к бухгалтерскому учету в  2020 году </t>
  </si>
  <si>
    <t xml:space="preserve">Отклонение от плана ввода основных средств 2020 года </t>
  </si>
  <si>
    <t xml:space="preserve">Форма 4. Отчет о постановке объектов электросетевого хозяйства под напряжение 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</si>
  <si>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</t>
  </si>
  <si>
    <t>Квартал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</si>
  <si>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2020 году</t>
  </si>
  <si>
    <t xml:space="preserve">Отклонения от плановых показателей 2020 года </t>
  </si>
  <si>
    <t>Приложение  № 2</t>
  </si>
  <si>
    <t>Приложение  № 3</t>
  </si>
  <si>
    <t>Приложение  № 4</t>
  </si>
  <si>
    <t xml:space="preserve">Форма 5. Отчет об исполнении плана ввода объектов инвестиционной деятельности (мощностей)  в эксплуатацию </t>
  </si>
  <si>
    <t>км ВЛ
 1-цеп</t>
  </si>
  <si>
    <t>км ВЛ
 2-цеп</t>
  </si>
  <si>
    <t>км КЛ</t>
  </si>
  <si>
    <t>Дата ввода объекта, дд.мм.гггг</t>
  </si>
  <si>
    <t>Ввод объектов инвестиционной деятельности  (мощностей) в эксплуатацию в 2020 году</t>
  </si>
  <si>
    <t>Приложение  № 5</t>
  </si>
  <si>
    <t>29.04.2020, 31.11.2020, 31.12.2020</t>
  </si>
  <si>
    <t>31.10.2020</t>
  </si>
  <si>
    <t>25.12.2020</t>
  </si>
  <si>
    <t>30.11.2020</t>
  </si>
  <si>
    <t>24.07.2020</t>
  </si>
  <si>
    <t>23.10.2020</t>
  </si>
  <si>
    <t>31.07.2020</t>
  </si>
  <si>
    <t>31.03.2020</t>
  </si>
  <si>
    <t>01.06.2020</t>
  </si>
  <si>
    <t>10.03.2020</t>
  </si>
  <si>
    <t>30.09.2020</t>
  </si>
  <si>
    <t>15.05.2020</t>
  </si>
  <si>
    <t>14.10.2020</t>
  </si>
  <si>
    <t>23.09.2020</t>
  </si>
  <si>
    <t xml:space="preserve">Форма 6. Отчет об исполнении плана вывода объектов инвестиционной деятельности (мощностей) из эксплуатации </t>
  </si>
  <si>
    <t>Наименование объекта, выводимого из эксплуатации</t>
  </si>
  <si>
    <t>Дата вывода объекта, дд.мм.гггг</t>
  </si>
  <si>
    <t>Приложение  № 6</t>
  </si>
  <si>
    <t>Вывод объектов инвестиционной деятельности (мощностей) из эксплуатации в год 2020</t>
  </si>
  <si>
    <t>Отклонения от плановых показателей  2020 года</t>
  </si>
  <si>
    <t xml:space="preserve">Форма 7. Отчет о фактических значениях количественных показателей по инвестиционным проектам инвестиционной программы  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</si>
  <si>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</si>
  <si>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</si>
  <si>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</si>
  <si>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</si>
  <si>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</si>
  <si>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</si>
  <si>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</si>
  <si>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
подстанциях, не связанного с осуществлением технологического присоединения к
электрическим сетям ( n
ΔPтр );</t>
  </si>
  <si>
    <t>показатель увеличения мощности силовых (авто-) трансформаторов на
подстанциях в рамках осуществления технологического присоединения к
электрическим сетям ( n
ΔPтп_тр );
МВА</t>
  </si>
  <si>
    <t>показатель увеличения протяженности линий электропередачи, не связанного
с осуществлением технологического присоединения к электрическим сетям ( n
ΔLлэп );</t>
  </si>
  <si>
    <t>показатель увеличения протяженности линий электропередачи в рамках
осуществления технологического присоединения к электрическим сетям ( n
ΔLтп_лэп );
км</t>
  </si>
  <si>
    <t>показатель максимальной мощности присоединяемых потребителей
электрической энергии ( тп
Sпотр );
МВт</t>
  </si>
  <si>
    <t>показатель максимальной мощности присоединяемых объектов по
производству электрической энергии ( тп) 
Sг );
МВт</t>
  </si>
  <si>
    <t>показатель максимальной мощности энергопринимающих устройств при
осуществлении технологического присоединения объектов электросетевого
хозяйства, принадлежащих иным сетевым организациям или иным лицам ( тп
Sэх );</t>
  </si>
  <si>
    <t>показатель степени загрузки трансформаторной подстанции (Kзагр )</t>
  </si>
  <si>
    <t>показатель замены силовых (авто-) трансформаторов ( n
Pз_тр );</t>
  </si>
  <si>
    <t>показатель замены линий электропередачи ( n
з_лэп L );</t>
  </si>
  <si>
    <t>показатель замены выключателей ( n
Вз );</t>
  </si>
  <si>
    <t>показатель замены устройств компенсации реактивной мощности ( n
Pз_укрм );</t>
  </si>
  <si>
    <t>показатель оценки изменения доли полезного отпуска электрической энергии,
который формируется посредством приборов учета электрической энергии,
включенных в систему сбора и передачи данных (ПОдист);</t>
  </si>
  <si>
    <t>показатель оценки изменения средней продолжительности прекращения
передачи электрической энергии потребителям услуг (Пsaidi );</t>
  </si>
  <si>
    <t>показатель оценки изменения средней частоты прекращения передачи
электрической энергии потребителям услуг (Пsaifi );</t>
  </si>
  <si>
    <t>показатель оценки изменения объема недоотпущенной электрической энергии
(Пens );</t>
  </si>
  <si>
    <t>Наименование количественного показателя, соответствующего цели</t>
  </si>
  <si>
    <t>показатель объема финансовых потребностей, необходимых для реализации
мероприятий, направленных на выполнение требований законодательства (Фтз );</t>
  </si>
  <si>
    <t>показатель объема финансовых потребностей, необходимых для реализации
мероприятий, направленных на выполнение предписаний органов исполнительной
власти (Фоив );</t>
  </si>
  <si>
    <t>показатель объема финансовых потребностей, необходимых для реализации
мероприятий, направленных на выполнение требований регламентов рынков
электрической энергии (Фтрр );</t>
  </si>
  <si>
    <t>показатель объема финансовых потребностей, необходимых для реализации
мероприятий, направленных на развитие информационной инфраструктуры (Фит );</t>
  </si>
  <si>
    <t>показатель объема финансовых потребностей, необходимых для реализации
мероприятий, направленных на хозяйственное обеспечение деятельности сетевой
организации (Фхо );</t>
  </si>
  <si>
    <t>показатель объема финансовых потребностей, необходимых для реализации
мероприятий, направленных на реализацию инвестиционных проектов, связанных с
деятельностью, не относящейся к сфере электроэнергетики (Фнэ ).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</si>
  <si>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</si>
  <si>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</si>
  <si>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</si>
  <si>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</si>
  <si>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</si>
  <si>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</si>
  <si>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</si>
  <si>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</si>
  <si>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</si>
  <si>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</si>
  <si>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</si>
  <si>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</si>
  <si>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</si>
  <si>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</si>
  <si>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</si>
  <si>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</si>
  <si>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</si>
  <si>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</si>
  <si>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</si>
  <si>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</si>
  <si>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</si>
  <si>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</si>
  <si>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</si>
  <si>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</si>
  <si>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</si>
  <si>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</si>
  <si>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</si>
  <si>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</si>
  <si>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</si>
  <si>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</si>
  <si>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</si>
  <si>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</si>
  <si>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</si>
  <si>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</si>
  <si>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</si>
  <si>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</si>
  <si>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</si>
  <si>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</si>
  <si>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</si>
  <si>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</si>
  <si>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</si>
  <si>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</si>
  <si>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</si>
  <si>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</si>
  <si>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</si>
  <si>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</si>
  <si>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</si>
  <si>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</si>
  <si>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Приложение  № 7</t>
  </si>
  <si>
    <t xml:space="preserve">        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</si>
  <si>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</si>
  <si>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</si>
  <si>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</si>
  <si>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</si>
  <si>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</si>
  <si>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</si>
  <si>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план - согласно утвержд ИП, если в утв ИП значения нет, НД</t>
  </si>
  <si>
    <t>№ п/п</t>
  </si>
  <si>
    <t>Показатель</t>
  </si>
  <si>
    <t>Ед. изм.</t>
  </si>
  <si>
    <t xml:space="preserve">Отчетный  период </t>
  </si>
  <si>
    <t>Отклонение от плановых значений по итогам отчетного периода</t>
  </si>
  <si>
    <t>факт - нарастающим итогом с начала года</t>
  </si>
  <si>
    <t>в ед. измерений (ст.5-ст.4)</t>
  </si>
  <si>
    <t>в процентах, %            (ст6/ст 4*100)</t>
  </si>
  <si>
    <t>удаление или добавление строк не допускается.</t>
  </si>
  <si>
    <t>если отсутствуют значения показателей , ставится НД</t>
  </si>
  <si>
    <t>БЮДЖЕТ ДОХОДОВ И РАСХОДОВ</t>
  </si>
  <si>
    <t>I</t>
  </si>
  <si>
    <t>Выручка от реализации товаров (работ, услуг) всего, в том числе*:</t>
  </si>
  <si>
    <t>млн. рублей</t>
  </si>
  <si>
    <t>причины отклонений заполняется в случае если отклонение по ст.6 положительное (со знаком +)</t>
  </si>
  <si>
    <t>1.1.</t>
  </si>
  <si>
    <t>Производство и поставка электрической энергии и мощности всего, в том числе:</t>
  </si>
  <si>
    <t>1.1.1.</t>
  </si>
  <si>
    <t>производство и поставка электрической энергии на оптовом рынке электрической энергии и мощности</t>
  </si>
  <si>
    <t>1.1.2.</t>
  </si>
  <si>
    <t>производство и поставка электрической мощности на оптовом рынке электрической энергии и мощности</t>
  </si>
  <si>
    <t>1.1.3.</t>
  </si>
  <si>
    <t>производство и поставка электрической энергии (мощности) на розничных рынках электрической энергии</t>
  </si>
  <si>
    <t>1.2.</t>
  </si>
  <si>
    <t>Производство и поставка тепловой энергии (мощности)</t>
  </si>
  <si>
    <t>1.3.</t>
  </si>
  <si>
    <t>Оказание услуг по передаче электрической энергии</t>
  </si>
  <si>
    <t>1.4.</t>
  </si>
  <si>
    <t>Оказание услуг по передаче тепловой энергии, теплоносителя</t>
  </si>
  <si>
    <t>1.5.</t>
  </si>
  <si>
    <t>Оказание услуг по технологическому присоединению</t>
  </si>
  <si>
    <t>1.6.</t>
  </si>
  <si>
    <t>Реализация электрической энергии и мощности</t>
  </si>
  <si>
    <t>1.7.</t>
  </si>
  <si>
    <t>Реализации тепловой энергии (мощности)</t>
  </si>
  <si>
    <t>1.8.</t>
  </si>
  <si>
    <t>Оказание услуг по оперативно-диспетчерскому управлению в электроэнергетике всего, в том числе:</t>
  </si>
  <si>
    <t>1.8.1.</t>
  </si>
  <si>
    <t>в части управления технологическими режимами</t>
  </si>
  <si>
    <t>1.8.2.</t>
  </si>
  <si>
    <t>в части обеспечения надежности</t>
  </si>
  <si>
    <t>1.9.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</si>
  <si>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</si>
  <si>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</si>
  <si>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</si>
  <si>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2.1.</t>
  </si>
  <si>
    <t>2.1.1.</t>
  </si>
  <si>
    <t>2.1.2.</t>
  </si>
  <si>
    <t>2.1.3.</t>
  </si>
  <si>
    <t>2.2.</t>
  </si>
  <si>
    <t>2.3.</t>
  </si>
  <si>
    <t>2.4.</t>
  </si>
  <si>
    <t>2.5.</t>
  </si>
  <si>
    <t>2.6.</t>
  </si>
  <si>
    <t>2.7.</t>
  </si>
  <si>
    <t>2.8.</t>
  </si>
  <si>
    <t>2.8.1.</t>
  </si>
  <si>
    <t>2.8.2.</t>
  </si>
  <si>
    <t>2.9.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</si>
  <si>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</si>
  <si>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</si>
  <si>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</si>
  <si>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</si>
  <si>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2.1.2.1.</t>
  </si>
  <si>
    <t>покупная электрическая энергия (мощность) всего, в том числе:</t>
  </si>
  <si>
    <t>2.1.2.1.1.</t>
  </si>
  <si>
    <t>на технологические цели, включая энергию на компенсацию потерь при ее передаче</t>
  </si>
  <si>
    <t>2.1.2.1.2.</t>
  </si>
  <si>
    <t>для последующей перепродажи</t>
  </si>
  <si>
    <t>2.1.2.2.</t>
  </si>
  <si>
    <t>покупная тепловая энергия (мощность)</t>
  </si>
  <si>
    <t>сырье, материалы, запасные части, инструменты</t>
  </si>
  <si>
    <t>2.1.4.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</si>
  <si>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</si>
  <si>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</si>
  <si>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</si>
  <si>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2.2.1.</t>
  </si>
  <si>
    <t>услуги по передаче электрической энергии по единой (национальной) общероссийской электрической сети</t>
  </si>
  <si>
    <t>2.2.2.</t>
  </si>
  <si>
    <t>услуги по передаче электрической энергии по сетям территориальной сетевой организации</t>
  </si>
  <si>
    <t>2.2.3.</t>
  </si>
  <si>
    <t>услуги по передаче тепловой энергии, теплоносителя</t>
  </si>
  <si>
    <t>2.2.4.</t>
  </si>
  <si>
    <t>услуги инфраструктурных организаций *****</t>
  </si>
  <si>
    <t>2.2.5.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</si>
  <si>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</si>
  <si>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</si>
  <si>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</si>
  <si>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</si>
  <si>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</si>
  <si>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</si>
  <si>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</si>
  <si>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2.5.1.</t>
  </si>
  <si>
    <t>налог на имущество организации</t>
  </si>
  <si>
    <t>2.5.2.</t>
  </si>
  <si>
    <t>прочие налоги и сборы</t>
  </si>
  <si>
    <t>II.VI</t>
  </si>
  <si>
    <t>Прочие расходы всего, в том числе:</t>
  </si>
  <si>
    <t>2.6.1.</t>
  </si>
  <si>
    <t>работы и услуги непроизводственного характера</t>
  </si>
  <si>
    <t>2.6.2.</t>
  </si>
  <si>
    <t>арендная плата, лизинговые платежи</t>
  </si>
  <si>
    <t>2.6.3.</t>
  </si>
  <si>
    <t>иные прочие расходы</t>
  </si>
  <si>
    <t>II.VII</t>
  </si>
  <si>
    <t>Иные сведения:</t>
  </si>
  <si>
    <t>2.7.1.</t>
  </si>
  <si>
    <t>Расходы на ремонт</t>
  </si>
  <si>
    <t>2.7.2.</t>
  </si>
  <si>
    <t>Коммерческие расходы</t>
  </si>
  <si>
    <t>2.7.3.</t>
  </si>
  <si>
    <t>Управленческие расходы</t>
  </si>
  <si>
    <t>III</t>
  </si>
  <si>
    <t>Прибыль (убыток) от продаж (строка I - строка II) всего, в том числе:</t>
  </si>
  <si>
    <t>3.1.</t>
  </si>
  <si>
    <t>3.1.1.</t>
  </si>
  <si>
    <t>3.1.2.</t>
  </si>
  <si>
    <t>3.1.3.</t>
  </si>
  <si>
    <t>3.2.</t>
  </si>
  <si>
    <t>3.3.</t>
  </si>
  <si>
    <t>3.4.</t>
  </si>
  <si>
    <t>3.5.</t>
  </si>
  <si>
    <t>3.6.</t>
  </si>
  <si>
    <t>3.7.</t>
  </si>
  <si>
    <t>3.8.</t>
  </si>
  <si>
    <t>3.8.1.</t>
  </si>
  <si>
    <t>3.8.2.</t>
  </si>
  <si>
    <t>3.9.</t>
  </si>
  <si>
    <t>IV</t>
  </si>
  <si>
    <t>Прочие доходы и расходы (сальдо) (строка 4.1 - строка 4.2)</t>
  </si>
  <si>
    <t>4.1.</t>
  </si>
  <si>
    <t>Прочие доходы всего, в том числе:</t>
  </si>
  <si>
    <t>4.1.1.</t>
  </si>
  <si>
    <t>доходы от участия в других организациях</t>
  </si>
  <si>
    <t>4.1.2.</t>
  </si>
  <si>
    <t>проценты к получению</t>
  </si>
  <si>
    <t>4.1.3.</t>
  </si>
  <si>
    <t>восстановление резервов всего, в том числе:</t>
  </si>
  <si>
    <t>4.1.3.1.</t>
  </si>
  <si>
    <t>по сомнительным долгам</t>
  </si>
  <si>
    <t>4.1.4.</t>
  </si>
  <si>
    <t>прочие внереализационные доходы</t>
  </si>
  <si>
    <t>4.2.</t>
  </si>
  <si>
    <t>4.2.1.</t>
  </si>
  <si>
    <t>расходы, связанные с персоналом</t>
  </si>
  <si>
    <t>4.2.2.</t>
  </si>
  <si>
    <t>проценты к уплате</t>
  </si>
  <si>
    <t>4.2.3.</t>
  </si>
  <si>
    <t>создание резервов всего, в том числе:</t>
  </si>
  <si>
    <t>4.2.3.1.</t>
  </si>
  <si>
    <t>4.2.4.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</si>
  <si>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</si>
  <si>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</si>
  <si>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</si>
  <si>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5.1.</t>
  </si>
  <si>
    <t>Производство и поставка электрической энергии на оптовом рынке электрической энергии и мощности</t>
  </si>
  <si>
    <t>5.1.1.</t>
  </si>
  <si>
    <t>5.1.2.</t>
  </si>
  <si>
    <t>5.1.3.</t>
  </si>
  <si>
    <t>5.2.</t>
  </si>
  <si>
    <t>5.3.</t>
  </si>
  <si>
    <t>5.4.</t>
  </si>
  <si>
    <t>5.5.</t>
  </si>
  <si>
    <t>5.6.</t>
  </si>
  <si>
    <t>5.7.</t>
  </si>
  <si>
    <t>5.8.</t>
  </si>
  <si>
    <t>5.8.1.</t>
  </si>
  <si>
    <t>5.8.2.</t>
  </si>
  <si>
    <t>5.9.</t>
  </si>
  <si>
    <t>VI</t>
  </si>
  <si>
    <t>Налог на прибыль всего, в том числе:</t>
  </si>
  <si>
    <t>6.1.</t>
  </si>
  <si>
    <t>6.1.1.</t>
  </si>
  <si>
    <t>6.1.2.</t>
  </si>
  <si>
    <t>6.1.3.</t>
  </si>
  <si>
    <t>6.2.</t>
  </si>
  <si>
    <t>Производство и поставка тепловой энергии (мощности);</t>
  </si>
  <si>
    <t>6.3.</t>
  </si>
  <si>
    <t>Оказание услуг по передаче электрической энергии;</t>
  </si>
  <si>
    <t>6.4.</t>
  </si>
  <si>
    <t>Оказание услуг по передаче тепловой энергии, теплоносителя;</t>
  </si>
  <si>
    <t>6.5.</t>
  </si>
  <si>
    <t>Оказание услуг по технологическому присоединению;</t>
  </si>
  <si>
    <t>6.6.</t>
  </si>
  <si>
    <t>Реализация электрической энергии и мощности;</t>
  </si>
  <si>
    <t>6.7.</t>
  </si>
  <si>
    <t>Реализации тепловой энергии (мощности);</t>
  </si>
  <si>
    <t>6.8.</t>
  </si>
  <si>
    <t>6.8.1.</t>
  </si>
  <si>
    <t>6.8.2.</t>
  </si>
  <si>
    <t>6.9.</t>
  </si>
  <si>
    <t>Прочая деятельность;</t>
  </si>
  <si>
    <t>VII</t>
  </si>
  <si>
    <t>Чистая прибыль (убыток) всего, в том числе:</t>
  </si>
  <si>
    <t>7.1.</t>
  </si>
  <si>
    <t>7.1.1.</t>
  </si>
  <si>
    <t>7.1.2.</t>
  </si>
  <si>
    <t>7.1.3.</t>
  </si>
  <si>
    <t>7.2.</t>
  </si>
  <si>
    <t>7.3.</t>
  </si>
  <si>
    <t>7.4.</t>
  </si>
  <si>
    <t>7.5.</t>
  </si>
  <si>
    <t>7.6.</t>
  </si>
  <si>
    <t>7.7.</t>
  </si>
  <si>
    <t>7.8.</t>
  </si>
  <si>
    <t>7.8.1.</t>
  </si>
  <si>
    <t>7.8.2.</t>
  </si>
  <si>
    <t>7.9.</t>
  </si>
  <si>
    <t>VIII</t>
  </si>
  <si>
    <t>Направления использования чистой прибыли</t>
  </si>
  <si>
    <t>8.1.</t>
  </si>
  <si>
    <t>На инвестиции</t>
  </si>
  <si>
    <t>8.2.</t>
  </si>
  <si>
    <t>Резервный фонд</t>
  </si>
  <si>
    <t>8.3.</t>
  </si>
  <si>
    <t>Выплата дивидендов</t>
  </si>
  <si>
    <t>8.4.</t>
  </si>
  <si>
    <t>Остаток на развитие</t>
  </si>
  <si>
    <t>IX</t>
  </si>
  <si>
    <t>-</t>
  </si>
  <si>
    <t>9.1.</t>
  </si>
  <si>
    <t>Прибыль до налогообложения без учета процентов к уплате и амортизации (строка V + строка 4.2.2 + строка II.IV)</t>
  </si>
  <si>
    <t>9.2.</t>
  </si>
  <si>
    <t xml:space="preserve"> Долг (кредиты и займы) на начало периода всего, в том числе:</t>
  </si>
  <si>
    <t>9.2.1.</t>
  </si>
  <si>
    <t>краткосрочные кредиты и займы на начало периода</t>
  </si>
  <si>
    <t>9.3.</t>
  </si>
  <si>
    <t xml:space="preserve"> Долг (кредиты и займы) на конец периода, в том числе</t>
  </si>
  <si>
    <t>9.3.1.</t>
  </si>
  <si>
    <t>краткосрочные кредиты и займы на конец периода</t>
  </si>
  <si>
    <t>9.4.</t>
  </si>
  <si>
    <t xml:space="preserve"> 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</si>
  <si>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</si>
  <si>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</si>
  <si>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</si>
  <si>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</t>
  </si>
  <si>
    <t>10.1.1.</t>
  </si>
  <si>
    <t>10.1.2.</t>
  </si>
  <si>
    <t>10.1.3.</t>
  </si>
  <si>
    <t>10.2.</t>
  </si>
  <si>
    <t>10.3.</t>
  </si>
  <si>
    <t>10.4.</t>
  </si>
  <si>
    <t>10.5.</t>
  </si>
  <si>
    <t>10.6.</t>
  </si>
  <si>
    <t>10.7.</t>
  </si>
  <si>
    <t>10.8.</t>
  </si>
  <si>
    <t>10.8.1.</t>
  </si>
  <si>
    <t>10.8.2.</t>
  </si>
  <si>
    <t>10.9.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</si>
  <si>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</si>
  <si>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10.9.1.</t>
  </si>
  <si>
    <t>за счет средств федерального бюджета</t>
  </si>
  <si>
    <t>10.9.2.</t>
  </si>
  <si>
    <t>за счет средств консолидированного бюджета субъекта Российской Федерации</t>
  </si>
  <si>
    <t>10.10.</t>
  </si>
  <si>
    <t>XI</t>
  </si>
  <si>
    <t>Платежи по текущим операциям всего, в том числе:</t>
  </si>
  <si>
    <t>11.1.</t>
  </si>
  <si>
    <t>Оплата поставщикам топлива</t>
  </si>
  <si>
    <t>11.2.</t>
  </si>
  <si>
    <t>Оплата покупной энергии всего, в том числе:</t>
  </si>
  <si>
    <t>11.2.1.</t>
  </si>
  <si>
    <t>на оптовом рынке электрической энергии и мощности</t>
  </si>
  <si>
    <t>11.2.2.</t>
  </si>
  <si>
    <t>на розничных рынках электрической энергии</t>
  </si>
  <si>
    <t>11.2.3.</t>
  </si>
  <si>
    <t>на компенсацию потерь</t>
  </si>
  <si>
    <t>11.3.</t>
  </si>
  <si>
    <t>Оплата услуг по передаче электрической энергии по единой (национальной) общероссийской электрической сети</t>
  </si>
  <si>
    <t>11.4.</t>
  </si>
  <si>
    <t>Оплата услуг по передаче электрической энергии по сетям территориальных сетевых организаций</t>
  </si>
  <si>
    <t>11.5.</t>
  </si>
  <si>
    <t>Оплата услуг по передаче тепловой энергии, теплоносителя</t>
  </si>
  <si>
    <t>11.6.</t>
  </si>
  <si>
    <t>Оплата труда</t>
  </si>
  <si>
    <t>11.7.</t>
  </si>
  <si>
    <t>Страховые взносы</t>
  </si>
  <si>
    <t>11.8.</t>
  </si>
  <si>
    <t>Оплата налогов и сборов всего, в том числе:</t>
  </si>
  <si>
    <t>11.8.1.</t>
  </si>
  <si>
    <t>налог на прибыль</t>
  </si>
  <si>
    <t>11.9.</t>
  </si>
  <si>
    <t>Оплата сырья, материалов, запасных частей, инструментов</t>
  </si>
  <si>
    <t>11.10.</t>
  </si>
  <si>
    <t>Оплата прочих услуг производственного характера</t>
  </si>
  <si>
    <t>11.11.</t>
  </si>
  <si>
    <t>Арендная плата и лизинговые платежи</t>
  </si>
  <si>
    <t>11.12.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</si>
  <si>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</si>
  <si>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11.13.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</si>
  <si>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</si>
  <si>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</si>
  <si>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</si>
  <si>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12.1.</t>
  </si>
  <si>
    <t>Поступления от реализации имущества и имущественных прав</t>
  </si>
  <si>
    <t>12.2.</t>
  </si>
  <si>
    <t>Поступления по заключенным инвестиционным соглашениям, в том числе</t>
  </si>
  <si>
    <t>12.2.1.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</si>
  <si>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</si>
  <si>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</si>
  <si>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</si>
  <si>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</si>
  <si>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</si>
  <si>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12.3.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</si>
  <si>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</si>
  <si>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</si>
  <si>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</si>
  <si>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13.1.</t>
  </si>
  <si>
    <t>Инвестиции в основной капитал всего, в том числе:</t>
  </si>
  <si>
    <t>13.1.1.</t>
  </si>
  <si>
    <t>техническое перевооружение и реконструкция</t>
  </si>
  <si>
    <t>13.1.2.</t>
  </si>
  <si>
    <t>новое строительство и расширение</t>
  </si>
  <si>
    <t>13.1.3.</t>
  </si>
  <si>
    <t>проектно-изыскательные работы для объектов нового строительства будущих лет</t>
  </si>
  <si>
    <t>13.1.4.</t>
  </si>
  <si>
    <t>приобретение объектов основных средств, земельных участков</t>
  </si>
  <si>
    <t>13.1.5.</t>
  </si>
  <si>
    <t>проведение научно-исследовательских и опытно-конструкторских разработок</t>
  </si>
  <si>
    <t>13.1.6.</t>
  </si>
  <si>
    <t>прочие выплаты, связанные с инвестициями в основной капитал</t>
  </si>
  <si>
    <t>13.2.</t>
  </si>
  <si>
    <t>Приобретение нематериальных активов</t>
  </si>
  <si>
    <t>13.3.</t>
  </si>
  <si>
    <t>Прочие платежи по инвестиционным операциям всего, в том числе:</t>
  </si>
  <si>
    <t>13.4.</t>
  </si>
  <si>
    <t>13.4.1.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</si>
  <si>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</si>
  <si>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</si>
  <si>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</si>
  <si>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14.1.</t>
  </si>
  <si>
    <t>Процентные поступления</t>
  </si>
  <si>
    <t>14.2.</t>
  </si>
  <si>
    <t>Поступления по полученным кредитам всего, в том числе:</t>
  </si>
  <si>
    <t>14.2.1.</t>
  </si>
  <si>
    <t>на текущую деятельность</t>
  </si>
  <si>
    <t>14.2.2.</t>
  </si>
  <si>
    <t>на инвестиционные операции</t>
  </si>
  <si>
    <t>14.2.3.</t>
  </si>
  <si>
    <t>на рефинансирование кредитов и займов</t>
  </si>
  <si>
    <t>14.3.</t>
  </si>
  <si>
    <t>Поступления от эмиссии акций &lt;**&gt;</t>
  </si>
  <si>
    <t>14.4.</t>
  </si>
  <si>
    <t>Поступления от реализации финансовых инструментов всего, в том числе:</t>
  </si>
  <si>
    <t>14.4.1.</t>
  </si>
  <si>
    <t>облигационные займы</t>
  </si>
  <si>
    <t>14.4.2.</t>
  </si>
  <si>
    <t>вексели</t>
  </si>
  <si>
    <t>14.5.</t>
  </si>
  <si>
    <t>Поступления от займов организаций</t>
  </si>
  <si>
    <t>14.6.</t>
  </si>
  <si>
    <t>Поступления за счет средств инвесторов</t>
  </si>
  <si>
    <t>14.7.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</si>
  <si>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</si>
  <si>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</si>
  <si>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</si>
  <si>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15.1.</t>
  </si>
  <si>
    <t>Погашение кредитов и займов всего всего, в том числе:</t>
  </si>
  <si>
    <t>15.1.1.</t>
  </si>
  <si>
    <t>15.1.2.</t>
  </si>
  <si>
    <t>15.1.3.</t>
  </si>
  <si>
    <t>15.2.</t>
  </si>
  <si>
    <t>15.3.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</si>
  <si>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</si>
  <si>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</si>
  <si>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</si>
  <si>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</si>
  <si>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</si>
  <si>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17.1.</t>
  </si>
  <si>
    <t>Сальдо денежных средств по инвестиционным операциям</t>
  </si>
  <si>
    <t>17.2.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</si>
  <si>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</si>
  <si>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</si>
  <si>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</si>
  <si>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18.1.</t>
  </si>
  <si>
    <t>Сальдо денежных средств по привлечению и погашению кредитов и займов</t>
  </si>
  <si>
    <t>18.2.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</si>
  <si>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</si>
  <si>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</si>
  <si>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</si>
  <si>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</si>
  <si>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</si>
  <si>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</si>
  <si>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</si>
  <si>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</si>
  <si>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</si>
  <si>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</si>
  <si>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23.1.</t>
  </si>
  <si>
    <t>Дебиторская задолженность на конец периода всего, в том числе:</t>
  </si>
  <si>
    <t>23.1.1.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</si>
  <si>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</si>
  <si>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</si>
  <si>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</si>
  <si>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</si>
  <si>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</si>
  <si>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</si>
  <si>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</si>
  <si>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 xml:space="preserve">  из нее просроченная</t>
  </si>
  <si>
    <t>23.1.1.3</t>
  </si>
  <si>
    <t>23.1.1.3.а</t>
  </si>
  <si>
    <t>23.1.2.</t>
  </si>
  <si>
    <t>производство и поставка тепловой энергии (мощности)</t>
  </si>
  <si>
    <t>23.1.2.а</t>
  </si>
  <si>
    <t>23.1.3.</t>
  </si>
  <si>
    <t>оказание услуг по передаче электрической энергии</t>
  </si>
  <si>
    <t>23.1.3.а</t>
  </si>
  <si>
    <t>23.1.4.</t>
  </si>
  <si>
    <t>оказание услуг по передаче тепловой энергии, теплоносителя</t>
  </si>
  <si>
    <t>23.1.4.а</t>
  </si>
  <si>
    <t>23.1.5.</t>
  </si>
  <si>
    <t>оказание услуг по технологическому присоединению</t>
  </si>
  <si>
    <t>23.1.5.а</t>
  </si>
  <si>
    <t>23.1.7.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</si>
  <si>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</si>
  <si>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</si>
  <si>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</si>
  <si>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</si>
  <si>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23.1.8.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</si>
  <si>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</si>
  <si>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</si>
  <si>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</si>
  <si>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</si>
  <si>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</si>
  <si>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</si>
  <si>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23.1.9.</t>
  </si>
  <si>
    <t>прочая деятельность</t>
  </si>
  <si>
    <t>23.1.9.а</t>
  </si>
  <si>
    <t>23.2.</t>
  </si>
  <si>
    <t>Кредиторская задолженность на конец периода всего, в том числе:</t>
  </si>
  <si>
    <t>23.2.1.</t>
  </si>
  <si>
    <t>поставщикам топлива на технологические цели</t>
  </si>
  <si>
    <t>23.2.1.а</t>
  </si>
  <si>
    <t>23.2.2.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</si>
  <si>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</si>
  <si>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</si>
  <si>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</si>
  <si>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</si>
  <si>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</si>
  <si>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</si>
  <si>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23.2.3.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</si>
  <si>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</si>
  <si>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</si>
  <si>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23.2.4.</t>
  </si>
  <si>
    <t>по оплате услуг территориальных сетевых организаций</t>
  </si>
  <si>
    <t>23.2.4.а</t>
  </si>
  <si>
    <t>23.2.5.</t>
  </si>
  <si>
    <t>перед персоналом по оплате труда</t>
  </si>
  <si>
    <t>23.2.5.а</t>
  </si>
  <si>
    <t>23.2.6.</t>
  </si>
  <si>
    <t>перед бюджетами и внебюджетными фондами</t>
  </si>
  <si>
    <t>23.2.6.а</t>
  </si>
  <si>
    <t>23.2.7.</t>
  </si>
  <si>
    <t>по договорам технологического присоединения</t>
  </si>
  <si>
    <t>23.2.7.а</t>
  </si>
  <si>
    <t>23.2.8.</t>
  </si>
  <si>
    <t>по обязательствам перед поставщиками и подрядчиками по исполнению инвестиционной программы</t>
  </si>
  <si>
    <t>23.2.8.а</t>
  </si>
  <si>
    <t>23.2.9.</t>
  </si>
  <si>
    <t>прочая кредиторская задолженность</t>
  </si>
  <si>
    <t>23.2.9.а</t>
  </si>
  <si>
    <t>23.3.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</si>
  <si>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</si>
  <si>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23.3.1.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</si>
  <si>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</si>
  <si>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</si>
  <si>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</si>
  <si>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</si>
  <si>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</si>
  <si>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</si>
  <si>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</si>
  <si>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23.3.2.</t>
  </si>
  <si>
    <t>от производства и поставки тепловой энергии (мощности)</t>
  </si>
  <si>
    <t>23.3.3.</t>
  </si>
  <si>
    <t>от оказания услуг по передаче электрической энергии</t>
  </si>
  <si>
    <t>23.3.4.</t>
  </si>
  <si>
    <t>от оказания услуг по передаче тепловой энергии, теплоносителя</t>
  </si>
  <si>
    <t>23.3.5.</t>
  </si>
  <si>
    <t>от реализации электрической энергии и мощности</t>
  </si>
  <si>
    <t>23.3.6.</t>
  </si>
  <si>
    <t>от реализации тепловой энергии (мощности)</t>
  </si>
  <si>
    <t>23.3.7.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</si>
  <si>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</si>
  <si>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</si>
  <si>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</si>
  <si>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</si>
  <si>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</si>
  <si>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</si>
  <si>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24.1.</t>
  </si>
  <si>
    <t>Установленная электрическая мощность</t>
  </si>
  <si>
    <t>24.2.</t>
  </si>
  <si>
    <t>Установленная тепловая мощность</t>
  </si>
  <si>
    <t>Гкал/час</t>
  </si>
  <si>
    <t>24.3.</t>
  </si>
  <si>
    <t>Располагаемая электрическая мощность</t>
  </si>
  <si>
    <t>24.4.</t>
  </si>
  <si>
    <t>Присоединенная тепловая мощность</t>
  </si>
  <si>
    <t>24.5.</t>
  </si>
  <si>
    <t>Объем выработанной электрической энергии</t>
  </si>
  <si>
    <t>млн. кВт.ч</t>
  </si>
  <si>
    <t>24.6.</t>
  </si>
  <si>
    <t>Объем продукции, отпущенной с шин (коллекторов)</t>
  </si>
  <si>
    <t>24.6.1.</t>
  </si>
  <si>
    <t>электрической энергии</t>
  </si>
  <si>
    <t>24.6.2.</t>
  </si>
  <si>
    <t>тепловой энергии</t>
  </si>
  <si>
    <t>тыс. Гкал</t>
  </si>
  <si>
    <t>24.7.</t>
  </si>
  <si>
    <t>Объем покупной продукции для последующей продажи</t>
  </si>
  <si>
    <t>24.7.1.</t>
  </si>
  <si>
    <t>24.7.2.</t>
  </si>
  <si>
    <t>электрической мощности</t>
  </si>
  <si>
    <t>24.7.3.</t>
  </si>
  <si>
    <t>24.8.</t>
  </si>
  <si>
    <t>Объем покупной продукции на технологические цели</t>
  </si>
  <si>
    <t>24.8.1.</t>
  </si>
  <si>
    <t>24.8.2.</t>
  </si>
  <si>
    <t>24.9.</t>
  </si>
  <si>
    <t>Объем продукции, отпущенной (проданной) потребителям</t>
  </si>
  <si>
    <t>24.9.1.</t>
  </si>
  <si>
    <t>24.9.2.</t>
  </si>
  <si>
    <t>24.9.3.</t>
  </si>
  <si>
    <t>XXV</t>
  </si>
  <si>
    <t>В отношении деятельности по передаче электрической энергии</t>
  </si>
  <si>
    <t>25.1.</t>
  </si>
  <si>
    <t>Объем отпуска электрической энергии из сети (полезный отпуск) всего, в том числе:</t>
  </si>
  <si>
    <t>25.1.1.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</si>
  <si>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</si>
  <si>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</si>
  <si>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 xml:space="preserve">   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</si>
  <si>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</si>
  <si>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</si>
  <si>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25.2.</t>
  </si>
  <si>
    <t>Объем технологического расхода (потерь) при передаче электрической энергии</t>
  </si>
  <si>
    <t>25.3.</t>
  </si>
  <si>
    <t>Заявленная мощность &lt;***&gt;/фактическая мощность всего, в том числе:</t>
  </si>
  <si>
    <t>25.3.1.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</si>
  <si>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</si>
  <si>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</si>
  <si>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территориальные сетевые организации</t>
  </si>
  <si>
    <t>25.3.1.2</t>
  </si>
  <si>
    <t>25.4.</t>
  </si>
  <si>
    <t>Количество условных единиц обслуживаемого электросетевого оборудования</t>
  </si>
  <si>
    <t>у.е.</t>
  </si>
  <si>
    <t>25.5.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</si>
  <si>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</si>
  <si>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</si>
  <si>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</si>
  <si>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26.1.</t>
  </si>
  <si>
    <t>Полезный отпуск электрической энергии потребителям</t>
  </si>
  <si>
    <t>26.2.</t>
  </si>
  <si>
    <t>Отпуск тепловой энергии потребителям</t>
  </si>
  <si>
    <t>26.3.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</si>
  <si>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</si>
  <si>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26.4.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</si>
  <si>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</si>
  <si>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</si>
  <si>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</si>
  <si>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27.1.</t>
  </si>
  <si>
    <t>Установленная мощность в Единой энергетической системе России, в том числе</t>
  </si>
  <si>
    <t>27.1.1.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</si>
  <si>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</si>
  <si>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27.1.2.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</si>
  <si>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</si>
  <si>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27.1.3.</t>
  </si>
  <si>
    <t>средняя мощность поставки электрической энергии по группам точек поставки импорта на оптовом рынке</t>
  </si>
  <si>
    <t>27.2.</t>
  </si>
  <si>
    <t>Объем потребления в Единой энергетической системе России, в том числе</t>
  </si>
  <si>
    <t>27.2.1.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</si>
  <si>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</si>
  <si>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27.2.2.</t>
  </si>
  <si>
    <t>суммарный объем поставки электрической энергии на экспорт из России</t>
  </si>
  <si>
    <t>27.3.</t>
  </si>
  <si>
    <t>Собственная необходимая валовая выручка субъекта оперативно-диспетчерского управления, всего, в том числе</t>
  </si>
  <si>
    <t>27.3.1.</t>
  </si>
  <si>
    <t>27.3.2.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</si>
  <si>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</si>
  <si>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</si>
  <si>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</si>
  <si>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</si>
  <si>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в ед. измерений</t>
  </si>
  <si>
    <t>в процентах, %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</si>
  <si>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</si>
  <si>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</si>
  <si>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</si>
  <si>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</si>
  <si>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</si>
  <si>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</si>
  <si>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</si>
  <si>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</si>
  <si>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</si>
  <si>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</si>
  <si>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</si>
  <si>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</si>
  <si>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</si>
  <si>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</si>
  <si>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</si>
  <si>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</si>
  <si>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</si>
  <si>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</si>
  <si>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</si>
  <si>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</si>
  <si>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</si>
  <si>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</si>
  <si>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</si>
  <si>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</si>
  <si>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</si>
  <si>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</si>
  <si>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</si>
  <si>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</si>
  <si>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всего, в том числе:</t>
  </si>
  <si>
    <t>1.1.2.3</t>
  </si>
  <si>
    <t>прочая прибыль</t>
  </si>
  <si>
    <t>Амортизация основных средств всего, в том числе:</t>
  </si>
  <si>
    <t>1.2.1.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</si>
  <si>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</si>
  <si>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</si>
  <si>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</si>
  <si>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</si>
  <si>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</si>
  <si>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</si>
  <si>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</si>
  <si>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</si>
  <si>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</si>
  <si>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</si>
  <si>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</si>
  <si>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</si>
  <si>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1.2.2.</t>
  </si>
  <si>
    <t>прочая текущая амортизация</t>
  </si>
  <si>
    <t>1.2.3.</t>
  </si>
  <si>
    <t>недоиспользованная амортизация прошлых лет всего, в том числе:</t>
  </si>
  <si>
    <t>1.2.3.1.1</t>
  </si>
  <si>
    <t>1.2.3.1.2.</t>
  </si>
  <si>
    <t>1.2.3.1.2</t>
  </si>
  <si>
    <t>1.2.3.7.1</t>
  </si>
  <si>
    <t>1.2.3.7.2</t>
  </si>
  <si>
    <t>Возврат налога на добавленную стоимость &lt;****&gt;</t>
  </si>
  <si>
    <t>Прочие собственные средства всего, в том числе:</t>
  </si>
  <si>
    <t>1.4.1.</t>
  </si>
  <si>
    <t>средства от эмиссии акций</t>
  </si>
  <si>
    <t>1.4.2.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</si>
  <si>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</si>
  <si>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</si>
  <si>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</si>
  <si>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</si>
  <si>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</si>
  <si>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</si>
  <si>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</si>
  <si>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2.5.1.1.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</si>
  <si>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</si>
  <si>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</si>
  <si>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</si>
  <si>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</si>
  <si>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</si>
  <si>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</si>
  <si>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</si>
  <si>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</si>
  <si>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</si>
  <si>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</si>
  <si>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3.2.1.</t>
  </si>
  <si>
    <t>возврат инвестированного капитала, направляемый на инвестиции</t>
  </si>
  <si>
    <t>3.2.2.</t>
  </si>
  <si>
    <t>доход на инвестированный капитал, направляемый на инвестиции</t>
  </si>
  <si>
    <t>3.2.3.</t>
  </si>
  <si>
    <t>заемные средства, направляемые на инвестиции</t>
  </si>
  <si>
    <t>Примечание:</t>
  </si>
  <si>
    <t>*в строках,содержащих слова "всего,в том числе" указывается сумма нижерасположенных строк соответствующего раздела (подраздела)</t>
  </si>
  <si>
    <t>**строка заполняется в объеме притока денежных средств от эмиссии акций. В случае оплаты эмиссии акций с использованием не денежных операций данная, строка не заполняется</t>
  </si>
  <si>
    <t>***указывается на основании заключенных договоров на оказание услуг по передаче электричесой энергии</t>
  </si>
  <si>
    <t>****указываются денежные средства в виде положительного сальдо от налога на добавленную стоимость к уплате и налога на добавленную стоимость к возврату,рассчитанные с учетом налогового вычета, в том числе связанного с капитальным вложениями</t>
  </si>
  <si>
    <t>*****указывается суммарно стоимость оказанных субъекту электроэнергетики услуг.</t>
  </si>
  <si>
    <t>Форма 9. Отчет об исполнении финансового плана субъекта электроэнергетики</t>
  </si>
  <si>
    <t>Приложение № 1</t>
  </si>
  <si>
    <t>Приложение  № 8</t>
  </si>
  <si>
    <t>Приложение  № 9</t>
  </si>
  <si>
    <t xml:space="preserve"> реквизиты решения органа исполнительной власти, утвердившего инвестиционную программу</t>
  </si>
  <si>
    <t xml:space="preserve">  1. Финансово-экономическая модель деятельности субъекта электроэнергетики </t>
  </si>
  <si>
    <t>Отклонение от плана освоения капитальных вложений 2020 года</t>
  </si>
  <si>
    <t>факт на
01.01.2020 года</t>
  </si>
  <si>
    <t>факт на
01.01.2021 года</t>
  </si>
  <si>
    <t>факт 2019 года (на 01.01. 2020 года)</t>
  </si>
  <si>
    <t>факт 2020 года (на 01.01.2021 года)</t>
  </si>
  <si>
    <t>факт 2019 года (на 01.01.2020 года</t>
  </si>
  <si>
    <t>факт 2020 года (на 01.01. 2021 года)</t>
  </si>
  <si>
    <t>факт 2019 года (на 01.01. 2020 года</t>
  </si>
  <si>
    <t>факт 2020 года (на 01.01. 2021 года</t>
  </si>
  <si>
    <t>2020 год</t>
  </si>
  <si>
    <t xml:space="preserve">по факту выполнения технологисекого присоединения портебителей </t>
  </si>
  <si>
    <t>амортизационные отчисления, учтены в плане не в полном объеме</t>
  </si>
  <si>
    <t>по резульатам проведения закупочных процедур</t>
  </si>
  <si>
    <t>Освоение капитальных вложений 2020 года, млн. рублей (без НДС)</t>
  </si>
  <si>
    <t xml:space="preserve">Мероприятие выполняется по факту получения заявок от потребителей на ТП. Введены объемы фактически выполненных работ. </t>
  </si>
  <si>
    <t>Проект выполнен,реализация инветиционного проекта в связи с производственной необходимостью.</t>
  </si>
  <si>
    <t>Мероприятия по реализации инвестиционного проекта выполнены без НДС по результатам закупочной процедуры.</t>
  </si>
  <si>
    <t>Мероприятия согласно утвержненной ИПР запланированны на период 2020-2021гг.</t>
  </si>
  <si>
    <t>Шт</t>
  </si>
  <si>
    <t>Строительство одноцепной ВЛЗ-6кВ от фидеров №4(оп.19) и №5(оп.18)ВЛ-6кВ"Хитачи"до КТПн-400/6кВ в СОТ "Детка" протяженностью 7,11 км</t>
  </si>
  <si>
    <t>Реконструкция крыши производственного цеха в здании Диспетчерской РЭС (1 ед.)</t>
  </si>
  <si>
    <t>Приобретение легкового автомобиля для нужд ЗАО "НРЭС" (1 ед.)</t>
  </si>
  <si>
    <t>Приобретение бензопилы МS 361 (3,4кВт,45 см) (1 ед.)</t>
  </si>
  <si>
    <t>Монтаж беспроводной системы пожарной сигнализации и речевого оповещения о пожере в здании Диспетчерской РЭС по адресу: РС(Я), г.Нерюнгри, ул.Комсомольская, д.31 (1 ед.)</t>
  </si>
  <si>
    <t>Приобретение выключателя автом. ВА 5341-330010 1000А-690АС-УХЛЗ-КЭАЗ (1 ед.)</t>
  </si>
  <si>
    <t>Приобретение Сервера Тринити М2005126 (1 ед.)</t>
  </si>
  <si>
    <t>Монтаж систем контроля и управления доступом на объект (СКУД) - здание Диспетчерской РЭС по адресу: РС(Я), г.Нерюнгри, ул.Комсомольская, д.31 (1 ед.)</t>
  </si>
  <si>
    <t>Приобретение электрогенератора DY6500LXW, с функцией сварки ,с колесами Huter (1 ед.)</t>
  </si>
  <si>
    <t>К_5.1</t>
  </si>
  <si>
    <t>К_5.2</t>
  </si>
  <si>
    <t>Строительство КЛ-0,4кВ от ТП-60 до зданий Лечебного блока "А" и Лечебного блока "Б" "НЦРБ" протяженностью 0,26 км</t>
  </si>
  <si>
    <t>Строительство КЛ-10 кВ отТП14 до КТПН(поз.17) и КЛ 0,4кВ от КТПН(по.17) до ВРУ ж/д.поз.9;поз.10;поз.11 мк.Сосновый протяженностью 0,483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</si>
</sst>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000000000"/>
    <numFmt numFmtId="165" formatCode="_-* #,##0.00[$€-1]_-;\-* #,##0.00[$€-1]_-;_-* &quot;-&quot;??[$€-1]_-"/>
    <numFmt numFmtId="166" formatCode="0.000;\-0.000;&quot;нд&quot;"/>
    <numFmt numFmtId="167" formatCode="0.0"/>
    <numFmt numFmtId="168" formatCode="#,##0.000"/>
    <numFmt numFmtId="169" formatCode="0.000"/>
    <numFmt numFmtId="170" formatCode="0.000;\-0.000;&quot;-&quot;"/>
    <numFmt numFmtId="171" formatCode="0.00;\-0.00;&quot;-&quot;"/>
    <numFmt numFmtId="172" formatCode="_-* #,##0.000_р_._-;\-* #,##0.000_р_._-;_-* &quot;-&quot;??_р_._-;_-@_-"/>
    <numFmt numFmtId="173" formatCode="_-* #,##0.00_р_._-;\-* #,##0.00_р_._-;_-* &quot;-&quot;??_р_._-;_-@_-"/>
    <numFmt numFmtId="174" formatCode="0.00;\-0.00;&quot;нд&quot;"/>
    <numFmt numFmtId="175" formatCode="0.0;\-0.0;&quot;нд&quot;"/>
  </numFmts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indexed="62"/>
      <name val="Arial Cyr"/>
      <family val="2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Unicode MS"/>
      <family val="2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 MS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8" fillId="0" borderId="0"/>
    <xf numFmtId="0" fontId="11" fillId="0" borderId="0"/>
    <xf numFmtId="0" fontId="11" fillId="0" borderId="0"/>
    <xf numFmtId="165" fontId="13" fillId="0" borderId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9" fontId="5" fillId="0" borderId="0" applyFont="0" applyFill="0" applyBorder="0" applyAlignment="0" applyProtection="0"/>
    <xf numFmtId="0" fontId="8" fillId="0" borderId="0"/>
    <xf numFmtId="0" fontId="20" fillId="0" borderId="0"/>
    <xf numFmtId="0" fontId="1" fillId="0" borderId="0"/>
  </cellStyleXfs>
  <cellXfs count="547">
    <xf numFmtId="0" fontId="0" fillId="0" borderId="0" xfId="0"/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 wrapText="1"/>
      <protection locked="0"/>
    </xf>
    <xf numFmtId="4" fontId="5" fillId="0" borderId="0" xfId="2" applyNumberFormat="1" applyFont="1" applyProtection="1">
      <protection locked="0"/>
    </xf>
    <xf numFmtId="0" fontId="6" fillId="0" borderId="0" xfId="3" applyFont="1" applyProtection="1">
      <protection locked="0"/>
    </xf>
    <xf numFmtId="4" fontId="5" fillId="0" borderId="0" xfId="2" applyNumberFormat="1" applyFont="1" applyFill="1" applyProtection="1"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4" fontId="10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Border="1" applyProtection="1">
      <protection locked="0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3" fontId="10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11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12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6" applyNumberFormat="1" applyFont="1" applyFill="1" applyBorder="1" applyAlignment="1" applyProtection="1">
      <alignment horizontal="center" vertical="center"/>
      <protection locked="0"/>
    </xf>
    <xf numFmtId="49" fontId="12" fillId="3" borderId="2" xfId="6" applyNumberFormat="1" applyFont="1" applyFill="1" applyBorder="1" applyAlignment="1" applyProtection="1">
      <alignment vertical="center" wrapText="1"/>
    </xf>
    <xf numFmtId="4" fontId="10" fillId="3" borderId="2" xfId="2" applyNumberFormat="1" applyFont="1" applyFill="1" applyBorder="1" applyAlignment="1" applyProtection="1">
      <alignment horizontal="center" vertical="center"/>
    </xf>
    <xf numFmtId="10" fontId="10" fillId="3" borderId="2" xfId="2" applyNumberFormat="1" applyFont="1" applyFill="1" applyBorder="1" applyAlignment="1" applyProtection="1">
      <alignment horizontal="center" vertical="center"/>
    </xf>
    <xf numFmtId="0" fontId="10" fillId="3" borderId="2" xfId="2" applyFont="1" applyFill="1" applyBorder="1" applyAlignment="1" applyProtection="1">
      <alignment horizontal="center" vertical="center" wrapText="1"/>
      <protection locked="0"/>
    </xf>
    <xf numFmtId="49" fontId="12" fillId="3" borderId="2" xfId="6" applyNumberFormat="1" applyFont="1" applyFill="1" applyBorder="1" applyAlignment="1" applyProtection="1">
      <alignment horizontal="center" vertical="center"/>
      <protection locked="0"/>
    </xf>
    <xf numFmtId="0" fontId="12" fillId="3" borderId="2" xfId="2" applyFont="1" applyFill="1" applyBorder="1" applyAlignment="1" applyProtection="1">
      <alignment horizontal="center" vertical="center"/>
    </xf>
    <xf numFmtId="0" fontId="10" fillId="4" borderId="2" xfId="2" applyFont="1" applyFill="1" applyBorder="1" applyAlignment="1" applyProtection="1">
      <alignment horizontal="center" vertical="center"/>
      <protection locked="0"/>
    </xf>
    <xf numFmtId="0" fontId="10" fillId="4" borderId="2" xfId="2" applyFont="1" applyFill="1" applyBorder="1" applyAlignment="1" applyProtection="1">
      <alignment vertical="center" wrapText="1"/>
    </xf>
    <xf numFmtId="0" fontId="12" fillId="4" borderId="2" xfId="6" applyFont="1" applyFill="1" applyBorder="1" applyAlignment="1" applyProtection="1">
      <alignment horizontal="center" vertical="center"/>
    </xf>
    <xf numFmtId="4" fontId="10" fillId="4" borderId="2" xfId="2" applyNumberFormat="1" applyFont="1" applyFill="1" applyBorder="1" applyAlignment="1" applyProtection="1">
      <alignment horizontal="center" vertical="center"/>
    </xf>
    <xf numFmtId="10" fontId="10" fillId="4" borderId="2" xfId="2" applyNumberFormat="1" applyFont="1" applyFill="1" applyBorder="1" applyAlignment="1" applyProtection="1">
      <alignment horizontal="center" vertical="center"/>
    </xf>
    <xf numFmtId="0" fontId="10" fillId="4" borderId="2" xfId="2" applyFont="1" applyFill="1" applyBorder="1" applyAlignment="1" applyProtection="1">
      <alignment horizontal="center" vertical="center" wrapText="1"/>
      <protection locked="0"/>
    </xf>
    <xf numFmtId="0" fontId="10" fillId="5" borderId="2" xfId="2" applyFont="1" applyFill="1" applyBorder="1" applyAlignment="1" applyProtection="1">
      <alignment horizontal="center" vertical="center"/>
      <protection locked="0"/>
    </xf>
    <xf numFmtId="0" fontId="10" fillId="5" borderId="2" xfId="2" applyFont="1" applyFill="1" applyBorder="1" applyAlignment="1" applyProtection="1">
      <alignment wrapText="1"/>
    </xf>
    <xf numFmtId="0" fontId="12" fillId="5" borderId="2" xfId="6" applyFont="1" applyFill="1" applyBorder="1" applyAlignment="1" applyProtection="1">
      <alignment horizontal="center" vertical="center"/>
    </xf>
    <xf numFmtId="4" fontId="10" fillId="5" borderId="2" xfId="2" applyNumberFormat="1" applyFont="1" applyFill="1" applyBorder="1" applyAlignment="1" applyProtection="1">
      <alignment horizontal="center" vertical="center"/>
    </xf>
    <xf numFmtId="10" fontId="10" fillId="5" borderId="2" xfId="2" applyNumberFormat="1" applyFont="1" applyFill="1" applyBorder="1" applyAlignment="1" applyProtection="1">
      <alignment horizontal="center" vertical="center"/>
    </xf>
    <xf numFmtId="0" fontId="10" fillId="5" borderId="2" xfId="2" applyFont="1" applyFill="1" applyBorder="1" applyAlignment="1" applyProtection="1">
      <alignment horizontal="center" vertical="center" wrapText="1"/>
      <protection locked="0"/>
    </xf>
    <xf numFmtId="4" fontId="7" fillId="6" borderId="2" xfId="6" applyNumberFormat="1" applyFont="1" applyFill="1" applyBorder="1" applyAlignment="1" applyProtection="1">
      <alignment horizontal="center" vertical="center" wrapText="1"/>
    </xf>
    <xf numFmtId="4" fontId="5" fillId="7" borderId="2" xfId="2" applyNumberFormat="1" applyFont="1" applyFill="1" applyBorder="1" applyAlignment="1" applyProtection="1">
      <alignment horizontal="center" vertical="center"/>
    </xf>
    <xf numFmtId="10" fontId="5" fillId="7" borderId="2" xfId="2" applyNumberFormat="1" applyFont="1" applyFill="1" applyBorder="1" applyAlignment="1" applyProtection="1">
      <alignment horizontal="center" vertical="center"/>
    </xf>
    <xf numFmtId="0" fontId="5" fillId="6" borderId="2" xfId="2" applyFont="1" applyFill="1" applyBorder="1" applyAlignment="1" applyProtection="1">
      <alignment horizontal="center" vertical="center" wrapText="1"/>
      <protection locked="0"/>
    </xf>
    <xf numFmtId="0" fontId="5" fillId="6" borderId="2" xfId="2" applyFont="1" applyFill="1" applyBorder="1" applyAlignment="1" applyProtection="1">
      <alignment horizontal="center" vertical="center"/>
      <protection locked="0"/>
    </xf>
    <xf numFmtId="0" fontId="5" fillId="6" borderId="2" xfId="2" applyFont="1" applyFill="1" applyBorder="1" applyAlignment="1" applyProtection="1">
      <alignment wrapText="1"/>
    </xf>
    <xf numFmtId="0" fontId="7" fillId="6" borderId="2" xfId="6" applyFont="1" applyFill="1" applyBorder="1" applyAlignment="1" applyProtection="1">
      <alignment horizontal="center" vertical="center"/>
    </xf>
    <xf numFmtId="4" fontId="5" fillId="6" borderId="2" xfId="2" applyNumberFormat="1" applyFont="1" applyFill="1" applyBorder="1" applyAlignment="1" applyProtection="1">
      <alignment horizontal="center" vertical="center"/>
    </xf>
    <xf numFmtId="10" fontId="5" fillId="6" borderId="2" xfId="2" applyNumberFormat="1" applyFont="1" applyFill="1" applyBorder="1" applyAlignment="1" applyProtection="1">
      <alignment horizontal="center" vertical="center"/>
    </xf>
    <xf numFmtId="0" fontId="7" fillId="2" borderId="2" xfId="6" applyFont="1" applyFill="1" applyBorder="1" applyAlignment="1" applyProtection="1">
      <alignment horizontal="center" vertical="center"/>
      <protection locked="0"/>
    </xf>
    <xf numFmtId="49" fontId="7" fillId="0" borderId="2" xfId="6" applyNumberFormat="1" applyFont="1" applyFill="1" applyBorder="1" applyAlignment="1" applyProtection="1">
      <alignment vertical="center" wrapText="1"/>
    </xf>
    <xf numFmtId="4" fontId="5" fillId="0" borderId="2" xfId="4" applyNumberFormat="1" applyFont="1" applyFill="1" applyBorder="1" applyAlignment="1">
      <alignment horizontal="center" vertical="center"/>
    </xf>
    <xf numFmtId="4" fontId="7" fillId="2" borderId="2" xfId="7" applyNumberFormat="1" applyFont="1" applyFill="1" applyBorder="1" applyAlignment="1" applyProtection="1">
      <alignment horizontal="left" vertical="center" wrapText="1"/>
    </xf>
    <xf numFmtId="4" fontId="7" fillId="2" borderId="2" xfId="7" applyNumberFormat="1" applyFont="1" applyFill="1" applyBorder="1" applyAlignment="1" applyProtection="1">
      <alignment horizontal="center" vertical="center" wrapText="1"/>
    </xf>
    <xf numFmtId="0" fontId="10" fillId="4" borderId="2" xfId="2" applyFont="1" applyFill="1" applyBorder="1" applyAlignment="1" applyProtection="1">
      <alignment wrapText="1"/>
    </xf>
    <xf numFmtId="0" fontId="5" fillId="0" borderId="2" xfId="2" applyFont="1" applyFill="1" applyBorder="1" applyAlignment="1" applyProtection="1">
      <alignment wrapText="1"/>
    </xf>
    <xf numFmtId="0" fontId="5" fillId="6" borderId="2" xfId="2" applyFont="1" applyFill="1" applyBorder="1" applyAlignment="1" applyProtection="1">
      <alignment horizontal="left" vertical="center" wrapText="1"/>
    </xf>
    <xf numFmtId="4" fontId="5" fillId="0" borderId="2" xfId="2" applyNumberFormat="1" applyFont="1" applyBorder="1" applyAlignment="1" applyProtection="1">
      <alignment horizontal="center" vertical="center"/>
      <protection locked="0"/>
    </xf>
    <xf numFmtId="4" fontId="5" fillId="0" borderId="2" xfId="2" applyNumberFormat="1" applyFont="1" applyFill="1" applyBorder="1" applyAlignment="1" applyProtection="1">
      <alignment horizontal="center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9" fontId="10" fillId="0" borderId="0" xfId="1" applyFont="1" applyFill="1" applyBorder="1" applyAlignment="1">
      <alignment horizontal="center"/>
    </xf>
    <xf numFmtId="4" fontId="10" fillId="0" borderId="0" xfId="2" applyNumberFormat="1" applyFont="1" applyFill="1" applyBorder="1" applyAlignment="1">
      <alignment horizontal="center"/>
    </xf>
    <xf numFmtId="0" fontId="5" fillId="0" borderId="0" xfId="2" applyFont="1" applyFill="1"/>
    <xf numFmtId="0" fontId="5" fillId="0" borderId="0" xfId="7" applyFont="1" applyFill="1" applyAlignment="1">
      <alignment horizontal="center" vertical="center"/>
    </xf>
    <xf numFmtId="0" fontId="5" fillId="0" borderId="0" xfId="7" applyNumberFormat="1" applyFont="1" applyFill="1" applyAlignment="1">
      <alignment horizontal="center" vertical="center"/>
    </xf>
    <xf numFmtId="9" fontId="5" fillId="0" borderId="0" xfId="1" applyFont="1" applyFill="1" applyAlignment="1">
      <alignment horizontal="center" vertical="center"/>
    </xf>
    <xf numFmtId="4" fontId="5" fillId="0" borderId="0" xfId="7" applyNumberFormat="1" applyFont="1" applyFill="1" applyAlignment="1">
      <alignment horizontal="center" vertical="center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3" fontId="7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12" fillId="3" borderId="2" xfId="2" applyNumberFormat="1" applyFont="1" applyFill="1" applyBorder="1" applyAlignment="1" applyProtection="1">
      <alignment horizontal="center" vertical="center" wrapText="1"/>
    </xf>
    <xf numFmtId="4" fontId="12" fillId="4" borderId="2" xfId="2" applyNumberFormat="1" applyFont="1" applyFill="1" applyBorder="1" applyAlignment="1" applyProtection="1">
      <alignment horizontal="center" vertical="center" wrapText="1"/>
    </xf>
    <xf numFmtId="4" fontId="12" fillId="5" borderId="2" xfId="2" applyNumberFormat="1" applyFont="1" applyFill="1" applyBorder="1" applyAlignment="1" applyProtection="1">
      <alignment horizontal="center" vertical="center" wrapText="1"/>
    </xf>
    <xf numFmtId="4" fontId="7" fillId="6" borderId="2" xfId="2" applyNumberFormat="1" applyFont="1" applyFill="1" applyBorder="1" applyAlignment="1" applyProtection="1">
      <alignment horizontal="center" vertical="center"/>
    </xf>
    <xf numFmtId="0" fontId="14" fillId="2" borderId="2" xfId="4" applyFont="1" applyFill="1" applyBorder="1" applyAlignment="1" applyProtection="1">
      <alignment horizontal="center" vertical="center" wrapText="1"/>
      <protection locked="0"/>
    </xf>
    <xf numFmtId="2" fontId="14" fillId="3" borderId="2" xfId="11" applyNumberFormat="1" applyFont="1" applyFill="1" applyBorder="1" applyAlignment="1" applyProtection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6" fontId="10" fillId="5" borderId="2" xfId="0" applyNumberFormat="1" applyFont="1" applyFill="1" applyBorder="1" applyAlignment="1">
      <alignment horizontal="center" vertical="center"/>
    </xf>
    <xf numFmtId="2" fontId="9" fillId="6" borderId="2" xfId="11" applyNumberFormat="1" applyFont="1" applyFill="1" applyBorder="1" applyAlignment="1" applyProtection="1">
      <alignment horizontal="center" vertical="center"/>
    </xf>
    <xf numFmtId="166" fontId="5" fillId="6" borderId="2" xfId="0" applyNumberFormat="1" applyFont="1" applyFill="1" applyBorder="1" applyAlignment="1">
      <alignment horizontal="center" vertical="center"/>
    </xf>
    <xf numFmtId="2" fontId="9" fillId="2" borderId="2" xfId="11" applyNumberFormat="1" applyFont="1" applyFill="1" applyBorder="1" applyAlignment="1" applyProtection="1">
      <alignment horizontal="center" vertical="center"/>
      <protection locked="0"/>
    </xf>
    <xf numFmtId="2" fontId="14" fillId="5" borderId="2" xfId="11" applyNumberFormat="1" applyFont="1" applyFill="1" applyBorder="1" applyAlignment="1" applyProtection="1">
      <alignment horizontal="center" vertical="center"/>
    </xf>
    <xf numFmtId="2" fontId="14" fillId="4" borderId="2" xfId="11" applyNumberFormat="1" applyFont="1" applyFill="1" applyBorder="1" applyAlignment="1" applyProtection="1">
      <alignment horizontal="center" vertical="center"/>
    </xf>
    <xf numFmtId="4" fontId="12" fillId="3" borderId="2" xfId="6" applyNumberFormat="1" applyFont="1" applyFill="1" applyBorder="1" applyAlignment="1" applyProtection="1">
      <alignment horizontal="center" vertical="center" wrapText="1"/>
    </xf>
    <xf numFmtId="4" fontId="12" fillId="4" borderId="2" xfId="6" applyNumberFormat="1" applyFont="1" applyFill="1" applyBorder="1" applyAlignment="1" applyProtection="1">
      <alignment horizontal="center" vertical="center" wrapText="1"/>
    </xf>
    <xf numFmtId="4" fontId="12" fillId="5" borderId="2" xfId="6" applyNumberFormat="1" applyFont="1" applyFill="1" applyBorder="1" applyAlignment="1" applyProtection="1">
      <alignment horizontal="center" vertical="center" wrapText="1"/>
    </xf>
    <xf numFmtId="4" fontId="7" fillId="2" borderId="2" xfId="6" applyNumberFormat="1" applyFont="1" applyFill="1" applyBorder="1" applyAlignment="1" applyProtection="1">
      <alignment horizontal="center" vertical="center" wrapText="1"/>
      <protection locked="0"/>
    </xf>
    <xf numFmtId="4" fontId="7" fillId="6" borderId="2" xfId="10" applyNumberFormat="1" applyFont="1" applyFill="1" applyBorder="1" applyAlignment="1" applyProtection="1">
      <alignment horizontal="center" vertical="center"/>
    </xf>
    <xf numFmtId="4" fontId="12" fillId="5" borderId="2" xfId="10" applyNumberFormat="1" applyFont="1" applyFill="1" applyBorder="1" applyAlignment="1" applyProtection="1">
      <alignment horizontal="center" vertical="center"/>
    </xf>
    <xf numFmtId="0" fontId="15" fillId="0" borderId="0" xfId="12" applyFont="1" applyAlignment="1"/>
    <xf numFmtId="0" fontId="6" fillId="0" borderId="0" xfId="12" applyFont="1"/>
    <xf numFmtId="4" fontId="6" fillId="0" borderId="0" xfId="12" applyNumberFormat="1" applyFont="1"/>
    <xf numFmtId="0" fontId="6" fillId="0" borderId="0" xfId="12" applyFont="1" applyAlignment="1"/>
    <xf numFmtId="0" fontId="18" fillId="0" borderId="0" xfId="12" applyFont="1" applyAlignment="1"/>
    <xf numFmtId="0" fontId="16" fillId="0" borderId="0" xfId="12" applyFont="1"/>
    <xf numFmtId="0" fontId="16" fillId="0" borderId="2" xfId="12" applyFont="1" applyBorder="1" applyAlignment="1">
      <alignment horizontal="center" vertical="center" textRotation="90" wrapText="1"/>
    </xf>
    <xf numFmtId="4" fontId="16" fillId="0" borderId="2" xfId="12" applyNumberFormat="1" applyFont="1" applyBorder="1" applyAlignment="1">
      <alignment horizontal="center" vertical="center" textRotation="90" wrapText="1"/>
    </xf>
    <xf numFmtId="0" fontId="6" fillId="0" borderId="2" xfId="12" applyFont="1" applyBorder="1" applyAlignment="1">
      <alignment horizontal="center" vertical="center"/>
    </xf>
    <xf numFmtId="4" fontId="6" fillId="0" borderId="2" xfId="12" applyNumberFormat="1" applyFont="1" applyBorder="1" applyAlignment="1">
      <alignment horizontal="center" vertical="center"/>
    </xf>
    <xf numFmtId="0" fontId="6" fillId="0" borderId="2" xfId="12" applyFont="1" applyBorder="1"/>
    <xf numFmtId="0" fontId="16" fillId="3" borderId="2" xfId="12" applyFont="1" applyFill="1" applyBorder="1" applyAlignment="1">
      <alignment horizontal="center" vertical="center"/>
    </xf>
    <xf numFmtId="4" fontId="16" fillId="3" borderId="2" xfId="12" applyNumberFormat="1" applyFont="1" applyFill="1" applyBorder="1" applyAlignment="1">
      <alignment horizontal="center" vertical="center"/>
    </xf>
    <xf numFmtId="10" fontId="16" fillId="3" borderId="2" xfId="12" applyNumberFormat="1" applyFont="1" applyFill="1" applyBorder="1" applyAlignment="1">
      <alignment horizontal="center" vertical="center"/>
    </xf>
    <xf numFmtId="0" fontId="16" fillId="3" borderId="2" xfId="12" applyFont="1" applyFill="1" applyBorder="1" applyAlignment="1">
      <alignment horizontal="center" wrapText="1"/>
    </xf>
    <xf numFmtId="0" fontId="16" fillId="4" borderId="2" xfId="12" applyFont="1" applyFill="1" applyBorder="1" applyAlignment="1">
      <alignment horizontal="center" vertical="center"/>
    </xf>
    <xf numFmtId="4" fontId="16" fillId="4" borderId="2" xfId="12" applyNumberFormat="1" applyFont="1" applyFill="1" applyBorder="1" applyAlignment="1">
      <alignment horizontal="center" vertical="center"/>
    </xf>
    <xf numFmtId="10" fontId="16" fillId="4" borderId="2" xfId="12" applyNumberFormat="1" applyFont="1" applyFill="1" applyBorder="1" applyAlignment="1">
      <alignment horizontal="center" vertical="center"/>
    </xf>
    <xf numFmtId="0" fontId="16" fillId="4" borderId="2" xfId="12" applyFont="1" applyFill="1" applyBorder="1" applyAlignment="1">
      <alignment horizontal="center" wrapText="1"/>
    </xf>
    <xf numFmtId="0" fontId="16" fillId="5" borderId="2" xfId="12" applyFont="1" applyFill="1" applyBorder="1" applyAlignment="1">
      <alignment horizontal="center" vertical="center"/>
    </xf>
    <xf numFmtId="4" fontId="16" fillId="5" borderId="2" xfId="12" applyNumberFormat="1" applyFont="1" applyFill="1" applyBorder="1" applyAlignment="1">
      <alignment horizontal="center" vertical="center"/>
    </xf>
    <xf numFmtId="10" fontId="16" fillId="5" borderId="2" xfId="12" applyNumberFormat="1" applyFont="1" applyFill="1" applyBorder="1" applyAlignment="1">
      <alignment horizontal="center" vertical="center"/>
    </xf>
    <xf numFmtId="0" fontId="16" fillId="5" borderId="2" xfId="12" applyFont="1" applyFill="1" applyBorder="1" applyAlignment="1">
      <alignment horizontal="center" wrapText="1"/>
    </xf>
    <xf numFmtId="0" fontId="6" fillId="6" borderId="2" xfId="12" applyFont="1" applyFill="1" applyBorder="1" applyAlignment="1">
      <alignment horizontal="center" vertical="center"/>
    </xf>
    <xf numFmtId="4" fontId="6" fillId="6" borderId="2" xfId="12" applyNumberFormat="1" applyFont="1" applyFill="1" applyBorder="1" applyAlignment="1">
      <alignment horizontal="center" vertical="center"/>
    </xf>
    <xf numFmtId="10" fontId="6" fillId="6" borderId="2" xfId="12" applyNumberFormat="1" applyFont="1" applyFill="1" applyBorder="1" applyAlignment="1">
      <alignment horizontal="center" vertical="center"/>
    </xf>
    <xf numFmtId="4" fontId="6" fillId="7" borderId="2" xfId="12" applyNumberFormat="1" applyFont="1" applyFill="1" applyBorder="1" applyAlignment="1">
      <alignment horizontal="center" vertical="center"/>
    </xf>
    <xf numFmtId="4" fontId="6" fillId="2" borderId="2" xfId="12" applyNumberFormat="1" applyFont="1" applyFill="1" applyBorder="1" applyAlignment="1">
      <alignment horizontal="center" vertical="center"/>
    </xf>
    <xf numFmtId="10" fontId="6" fillId="7" borderId="2" xfId="12" applyNumberFormat="1" applyFont="1" applyFill="1" applyBorder="1" applyAlignment="1">
      <alignment horizontal="center" vertical="center"/>
    </xf>
    <xf numFmtId="0" fontId="6" fillId="0" borderId="2" xfId="12" applyFont="1" applyBorder="1" applyAlignment="1">
      <alignment horizontal="center" vertical="center" wrapText="1"/>
    </xf>
    <xf numFmtId="0" fontId="6" fillId="6" borderId="2" xfId="12" applyFont="1" applyFill="1" applyBorder="1" applyAlignment="1">
      <alignment horizontal="center" vertical="center" wrapText="1"/>
    </xf>
    <xf numFmtId="0" fontId="16" fillId="5" borderId="2" xfId="12" applyFont="1" applyFill="1" applyBorder="1" applyAlignment="1">
      <alignment horizontal="center" vertical="center" wrapText="1"/>
    </xf>
    <xf numFmtId="0" fontId="16" fillId="4" borderId="2" xfId="12" applyFont="1" applyFill="1" applyBorder="1" applyAlignment="1">
      <alignment horizontal="center" vertical="center" wrapText="1"/>
    </xf>
    <xf numFmtId="0" fontId="14" fillId="5" borderId="2" xfId="12" applyFont="1" applyFill="1" applyBorder="1" applyAlignment="1">
      <alignment horizontal="center" vertical="center"/>
    </xf>
    <xf numFmtId="4" fontId="14" fillId="5" borderId="2" xfId="12" applyNumberFormat="1" applyFont="1" applyFill="1" applyBorder="1" applyAlignment="1">
      <alignment horizontal="center" vertical="center"/>
    </xf>
    <xf numFmtId="10" fontId="14" fillId="5" borderId="2" xfId="12" applyNumberFormat="1" applyFont="1" applyFill="1" applyBorder="1" applyAlignment="1">
      <alignment horizontal="center" vertical="center"/>
    </xf>
    <xf numFmtId="0" fontId="14" fillId="5" borderId="2" xfId="12" applyFont="1" applyFill="1" applyBorder="1" applyAlignment="1">
      <alignment horizontal="center" vertical="center" wrapText="1"/>
    </xf>
    <xf numFmtId="4" fontId="7" fillId="2" borderId="2" xfId="2" applyNumberFormat="1" applyFont="1" applyFill="1" applyBorder="1" applyAlignment="1" applyProtection="1">
      <alignment horizontal="center" vertical="center" wrapText="1"/>
    </xf>
    <xf numFmtId="0" fontId="7" fillId="6" borderId="2" xfId="2" applyFont="1" applyFill="1" applyBorder="1" applyAlignment="1" applyProtection="1">
      <alignment horizontal="center" vertical="center"/>
    </xf>
    <xf numFmtId="0" fontId="12" fillId="5" borderId="2" xfId="2" applyFont="1" applyFill="1" applyBorder="1" applyAlignment="1" applyProtection="1">
      <alignment horizontal="center" vertical="center"/>
    </xf>
    <xf numFmtId="0" fontId="12" fillId="4" borderId="2" xfId="2" applyFont="1" applyFill="1" applyBorder="1" applyAlignment="1" applyProtection="1">
      <alignment horizontal="center" vertical="center"/>
    </xf>
    <xf numFmtId="0" fontId="15" fillId="0" borderId="0" xfId="7" applyFont="1" applyAlignment="1"/>
    <xf numFmtId="0" fontId="6" fillId="0" borderId="0" xfId="7" applyFont="1"/>
    <xf numFmtId="0" fontId="6" fillId="0" borderId="0" xfId="7" applyFont="1" applyAlignment="1">
      <alignment wrapText="1"/>
    </xf>
    <xf numFmtId="4" fontId="6" fillId="0" borderId="0" xfId="7" applyNumberFormat="1" applyFont="1"/>
    <xf numFmtId="0" fontId="16" fillId="0" borderId="0" xfId="7" applyFont="1" applyAlignment="1">
      <alignment horizontal="center" vertical="center" wrapText="1"/>
    </xf>
    <xf numFmtId="0" fontId="16" fillId="0" borderId="2" xfId="7" applyFont="1" applyBorder="1" applyAlignment="1">
      <alignment horizontal="center" vertical="center" wrapText="1"/>
    </xf>
    <xf numFmtId="0" fontId="10" fillId="0" borderId="2" xfId="7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 wrapText="1"/>
    </xf>
    <xf numFmtId="4" fontId="10" fillId="0" borderId="2" xfId="7" applyNumberFormat="1" applyFont="1" applyFill="1" applyBorder="1" applyAlignment="1">
      <alignment horizontal="center" vertical="center" wrapText="1"/>
    </xf>
    <xf numFmtId="3" fontId="16" fillId="0" borderId="2" xfId="7" applyNumberFormat="1" applyFont="1" applyBorder="1" applyAlignment="1">
      <alignment horizontal="center" vertical="center" wrapText="1"/>
    </xf>
    <xf numFmtId="0" fontId="16" fillId="3" borderId="2" xfId="7" applyFont="1" applyFill="1" applyBorder="1" applyAlignment="1">
      <alignment horizontal="center" vertical="center"/>
    </xf>
    <xf numFmtId="2" fontId="16" fillId="3" borderId="2" xfId="7" applyNumberFormat="1" applyFont="1" applyFill="1" applyBorder="1" applyAlignment="1">
      <alignment horizontal="center" vertical="center"/>
    </xf>
    <xf numFmtId="2" fontId="16" fillId="3" borderId="2" xfId="7" applyNumberFormat="1" applyFont="1" applyFill="1" applyBorder="1" applyAlignment="1">
      <alignment horizontal="center" vertical="center" wrapText="1"/>
    </xf>
    <xf numFmtId="4" fontId="16" fillId="3" borderId="2" xfId="7" applyNumberFormat="1" applyFont="1" applyFill="1" applyBorder="1" applyAlignment="1">
      <alignment horizontal="center" vertical="center"/>
    </xf>
    <xf numFmtId="0" fontId="16" fillId="4" borderId="2" xfId="7" applyFont="1" applyFill="1" applyBorder="1" applyAlignment="1">
      <alignment horizontal="center" vertical="center"/>
    </xf>
    <xf numFmtId="2" fontId="16" fillId="4" borderId="2" xfId="7" applyNumberFormat="1" applyFont="1" applyFill="1" applyBorder="1" applyAlignment="1">
      <alignment horizontal="center" vertical="center"/>
    </xf>
    <xf numFmtId="2" fontId="16" fillId="4" borderId="2" xfId="7" applyNumberFormat="1" applyFont="1" applyFill="1" applyBorder="1" applyAlignment="1">
      <alignment horizontal="center" vertical="center" wrapText="1"/>
    </xf>
    <xf numFmtId="4" fontId="16" fillId="4" borderId="2" xfId="7" applyNumberFormat="1" applyFont="1" applyFill="1" applyBorder="1" applyAlignment="1">
      <alignment horizontal="center" vertical="center"/>
    </xf>
    <xf numFmtId="0" fontId="16" fillId="5" borderId="2" xfId="7" applyFont="1" applyFill="1" applyBorder="1" applyAlignment="1">
      <alignment horizontal="center" vertical="center"/>
    </xf>
    <xf numFmtId="2" fontId="16" fillId="5" borderId="2" xfId="7" applyNumberFormat="1" applyFont="1" applyFill="1" applyBorder="1" applyAlignment="1">
      <alignment horizontal="center" vertical="center"/>
    </xf>
    <xf numFmtId="2" fontId="16" fillId="5" borderId="2" xfId="7" applyNumberFormat="1" applyFont="1" applyFill="1" applyBorder="1" applyAlignment="1">
      <alignment horizontal="center" vertical="center" wrapText="1"/>
    </xf>
    <xf numFmtId="4" fontId="16" fillId="5" borderId="2" xfId="7" applyNumberFormat="1" applyFont="1" applyFill="1" applyBorder="1" applyAlignment="1">
      <alignment horizontal="center" vertical="center"/>
    </xf>
    <xf numFmtId="0" fontId="6" fillId="6" borderId="2" xfId="7" applyFont="1" applyFill="1" applyBorder="1" applyAlignment="1">
      <alignment horizontal="center" vertical="center"/>
    </xf>
    <xf numFmtId="2" fontId="6" fillId="6" borderId="2" xfId="7" applyNumberFormat="1" applyFont="1" applyFill="1" applyBorder="1" applyAlignment="1">
      <alignment horizontal="center" vertical="center"/>
    </xf>
    <xf numFmtId="2" fontId="6" fillId="6" borderId="2" xfId="7" applyNumberFormat="1" applyFont="1" applyFill="1" applyBorder="1" applyAlignment="1">
      <alignment horizontal="center" vertical="center" wrapText="1"/>
    </xf>
    <xf numFmtId="4" fontId="6" fillId="6" borderId="2" xfId="7" applyNumberFormat="1" applyFont="1" applyFill="1" applyBorder="1" applyAlignment="1">
      <alignment horizontal="center" vertical="center"/>
    </xf>
    <xf numFmtId="0" fontId="6" fillId="0" borderId="2" xfId="7" applyFont="1" applyBorder="1" applyAlignment="1">
      <alignment horizontal="center" vertical="center"/>
    </xf>
    <xf numFmtId="2" fontId="6" fillId="0" borderId="2" xfId="7" applyNumberFormat="1" applyFont="1" applyBorder="1" applyAlignment="1">
      <alignment horizontal="center" vertical="center"/>
    </xf>
    <xf numFmtId="2" fontId="6" fillId="0" borderId="2" xfId="7" applyNumberFormat="1" applyFont="1" applyBorder="1" applyAlignment="1">
      <alignment horizontal="center" vertical="center" wrapText="1"/>
    </xf>
    <xf numFmtId="4" fontId="6" fillId="2" borderId="2" xfId="7" applyNumberFormat="1" applyFont="1" applyFill="1" applyBorder="1" applyAlignment="1">
      <alignment horizontal="center" vertical="center"/>
    </xf>
    <xf numFmtId="2" fontId="6" fillId="7" borderId="2" xfId="7" applyNumberFormat="1" applyFont="1" applyFill="1" applyBorder="1" applyAlignment="1">
      <alignment horizontal="center" vertical="center"/>
    </xf>
    <xf numFmtId="49" fontId="6" fillId="0" borderId="0" xfId="7" applyNumberFormat="1" applyFont="1"/>
    <xf numFmtId="0" fontId="6" fillId="0" borderId="0" xfId="7" applyFont="1" applyAlignment="1">
      <alignment horizontal="center" vertical="center" wrapText="1"/>
    </xf>
    <xf numFmtId="49" fontId="16" fillId="0" borderId="2" xfId="7" applyNumberFormat="1" applyFont="1" applyBorder="1" applyAlignment="1">
      <alignment horizontal="center" vertical="center" wrapText="1"/>
    </xf>
    <xf numFmtId="0" fontId="16" fillId="3" borderId="2" xfId="7" applyFont="1" applyFill="1" applyBorder="1" applyAlignment="1">
      <alignment horizontal="center" vertical="center" wrapText="1"/>
    </xf>
    <xf numFmtId="0" fontId="16" fillId="4" borderId="2" xfId="7" applyFont="1" applyFill="1" applyBorder="1" applyAlignment="1">
      <alignment horizontal="center" vertical="center" wrapText="1"/>
    </xf>
    <xf numFmtId="0" fontId="16" fillId="5" borderId="2" xfId="7" applyFont="1" applyFill="1" applyBorder="1" applyAlignment="1">
      <alignment horizontal="center" vertical="center" wrapText="1"/>
    </xf>
    <xf numFmtId="0" fontId="6" fillId="6" borderId="2" xfId="7" applyFont="1" applyFill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  <xf numFmtId="0" fontId="6" fillId="0" borderId="0" xfId="7" applyFont="1" applyAlignment="1">
      <alignment vertical="center"/>
    </xf>
    <xf numFmtId="0" fontId="16" fillId="0" borderId="2" xfId="7" applyFont="1" applyBorder="1" applyAlignment="1">
      <alignment horizontal="center" vertical="center"/>
    </xf>
    <xf numFmtId="49" fontId="16" fillId="0" borderId="2" xfId="7" applyNumberFormat="1" applyFont="1" applyBorder="1" applyAlignment="1">
      <alignment horizontal="center" vertical="center"/>
    </xf>
    <xf numFmtId="0" fontId="16" fillId="0" borderId="0" xfId="7" applyFont="1" applyAlignment="1">
      <alignment horizontal="center" vertical="center"/>
    </xf>
    <xf numFmtId="2" fontId="6" fillId="4" borderId="2" xfId="7" applyNumberFormat="1" applyFont="1" applyFill="1" applyBorder="1" applyAlignment="1">
      <alignment horizontal="center" vertical="center"/>
    </xf>
    <xf numFmtId="0" fontId="6" fillId="0" borderId="0" xfId="7" applyFont="1" applyAlignment="1">
      <alignment horizontal="center"/>
    </xf>
    <xf numFmtId="49" fontId="16" fillId="0" borderId="0" xfId="7" applyNumberFormat="1" applyFont="1" applyAlignment="1">
      <alignment horizontal="center" vertical="center" wrapText="1"/>
    </xf>
    <xf numFmtId="0" fontId="7" fillId="0" borderId="2" xfId="7" applyFont="1" applyBorder="1" applyAlignment="1">
      <alignment horizontal="center" vertical="center"/>
    </xf>
    <xf numFmtId="0" fontId="7" fillId="0" borderId="0" xfId="7" applyFont="1"/>
    <xf numFmtId="0" fontId="10" fillId="0" borderId="2" xfId="15" applyFont="1" applyBorder="1" applyAlignment="1">
      <alignment horizontal="center" vertical="center" wrapText="1"/>
    </xf>
    <xf numFmtId="4" fontId="16" fillId="3" borderId="2" xfId="7" applyNumberFormat="1" applyFont="1" applyFill="1" applyBorder="1" applyAlignment="1">
      <alignment horizontal="center" vertical="center" wrapText="1"/>
    </xf>
    <xf numFmtId="4" fontId="16" fillId="4" borderId="2" xfId="7" applyNumberFormat="1" applyFont="1" applyFill="1" applyBorder="1" applyAlignment="1">
      <alignment horizontal="center" vertical="center" wrapText="1"/>
    </xf>
    <xf numFmtId="4" fontId="14" fillId="5" borderId="2" xfId="7" applyNumberFormat="1" applyFont="1" applyFill="1" applyBorder="1" applyAlignment="1">
      <alignment horizontal="center" vertical="center" wrapText="1"/>
    </xf>
    <xf numFmtId="4" fontId="14" fillId="5" borderId="2" xfId="7" applyNumberFormat="1" applyFont="1" applyFill="1" applyBorder="1" applyAlignment="1">
      <alignment horizontal="center" vertical="center"/>
    </xf>
    <xf numFmtId="4" fontId="6" fillId="6" borderId="2" xfId="7" applyNumberFormat="1" applyFont="1" applyFill="1" applyBorder="1" applyAlignment="1">
      <alignment horizontal="center" vertical="center" wrapText="1"/>
    </xf>
    <xf numFmtId="4" fontId="6" fillId="0" borderId="2" xfId="7" applyNumberFormat="1" applyFont="1" applyBorder="1" applyAlignment="1">
      <alignment horizontal="center" vertical="center" wrapText="1"/>
    </xf>
    <xf numFmtId="4" fontId="16" fillId="5" borderId="2" xfId="7" applyNumberFormat="1" applyFont="1" applyFill="1" applyBorder="1" applyAlignment="1">
      <alignment horizontal="center" vertical="center" wrapText="1"/>
    </xf>
    <xf numFmtId="0" fontId="11" fillId="0" borderId="0" xfId="7"/>
    <xf numFmtId="0" fontId="11" fillId="0" borderId="0" xfId="7" applyAlignment="1">
      <alignment horizontal="center" vertical="center"/>
    </xf>
    <xf numFmtId="0" fontId="11" fillId="0" borderId="0" xfId="7" applyAlignment="1">
      <alignment horizontal="center"/>
    </xf>
    <xf numFmtId="0" fontId="12" fillId="0" borderId="0" xfId="7" applyFont="1" applyAlignment="1"/>
    <xf numFmtId="0" fontId="11" fillId="0" borderId="0" xfId="7" applyAlignment="1">
      <alignment vertical="center"/>
    </xf>
    <xf numFmtId="0" fontId="24" fillId="0" borderId="0" xfId="7" applyFont="1" applyAlignment="1">
      <alignment vertical="center"/>
    </xf>
    <xf numFmtId="0" fontId="24" fillId="0" borderId="0" xfId="7" applyFont="1"/>
    <xf numFmtId="0" fontId="7" fillId="0" borderId="2" xfId="7" applyFont="1" applyBorder="1" applyAlignment="1">
      <alignment horizontal="center" vertical="center" wrapText="1"/>
    </xf>
    <xf numFmtId="0" fontId="25" fillId="0" borderId="2" xfId="7" applyFont="1" applyBorder="1" applyAlignment="1">
      <alignment horizontal="center" vertical="center" wrapText="1"/>
    </xf>
    <xf numFmtId="0" fontId="12" fillId="6" borderId="2" xfId="7" applyFont="1" applyFill="1" applyBorder="1" applyAlignment="1">
      <alignment horizontal="center" vertical="center" wrapText="1"/>
    </xf>
    <xf numFmtId="0" fontId="12" fillId="6" borderId="2" xfId="7" applyFont="1" applyFill="1" applyBorder="1" applyAlignment="1">
      <alignment horizontal="left" vertical="center" wrapText="1"/>
    </xf>
    <xf numFmtId="0" fontId="11" fillId="0" borderId="0" xfId="7" applyFill="1"/>
    <xf numFmtId="16" fontId="7" fillId="0" borderId="2" xfId="7" applyNumberFormat="1" applyFont="1" applyBorder="1" applyAlignment="1">
      <alignment horizontal="center" vertical="center" wrapText="1"/>
    </xf>
    <xf numFmtId="0" fontId="7" fillId="0" borderId="2" xfId="7" applyFont="1" applyBorder="1" applyAlignment="1">
      <alignment horizontal="left" vertical="center" wrapText="1" indent="2"/>
    </xf>
    <xf numFmtId="14" fontId="7" fillId="0" borderId="2" xfId="7" applyNumberFormat="1" applyFont="1" applyBorder="1" applyAlignment="1">
      <alignment horizontal="center" vertical="center" wrapText="1"/>
    </xf>
    <xf numFmtId="4" fontId="23" fillId="2" borderId="2" xfId="7" applyNumberFormat="1" applyFont="1" applyFill="1" applyBorder="1" applyAlignment="1">
      <alignment horizontal="center" vertical="center" wrapText="1"/>
    </xf>
    <xf numFmtId="0" fontId="7" fillId="0" borderId="2" xfId="7" applyFont="1" applyBorder="1" applyAlignment="1">
      <alignment horizontal="left" vertical="center" wrapText="1" indent="4"/>
    </xf>
    <xf numFmtId="0" fontId="12" fillId="6" borderId="2" xfId="7" applyFont="1" applyFill="1" applyBorder="1" applyAlignment="1">
      <alignment horizontal="left" vertical="center" wrapText="1" indent="2"/>
    </xf>
    <xf numFmtId="0" fontId="21" fillId="0" borderId="0" xfId="7" applyFont="1" applyFill="1"/>
    <xf numFmtId="0" fontId="7" fillId="0" borderId="2" xfId="7" applyFont="1" applyBorder="1" applyAlignment="1">
      <alignment horizontal="left" vertical="center" wrapText="1" indent="6"/>
    </xf>
    <xf numFmtId="0" fontId="7" fillId="0" borderId="2" xfId="7" applyFont="1" applyBorder="1" applyAlignment="1">
      <alignment horizontal="left" vertical="center" wrapText="1" indent="8"/>
    </xf>
    <xf numFmtId="16" fontId="12" fillId="0" borderId="2" xfId="7" applyNumberFormat="1" applyFont="1" applyBorder="1" applyAlignment="1">
      <alignment horizontal="center" vertical="center" wrapText="1"/>
    </xf>
    <xf numFmtId="0" fontId="12" fillId="0" borderId="2" xfId="7" applyFont="1" applyBorder="1" applyAlignment="1">
      <alignment horizontal="left" vertical="center" wrapText="1" indent="2"/>
    </xf>
    <xf numFmtId="0" fontId="12" fillId="0" borderId="2" xfId="7" applyFont="1" applyBorder="1" applyAlignment="1">
      <alignment horizontal="center" vertical="center" wrapText="1"/>
    </xf>
    <xf numFmtId="4" fontId="21" fillId="0" borderId="0" xfId="7" applyNumberFormat="1" applyFont="1" applyFill="1"/>
    <xf numFmtId="0" fontId="21" fillId="0" borderId="0" xfId="7" applyFont="1"/>
    <xf numFmtId="0" fontId="7" fillId="0" borderId="2" xfId="7" applyFont="1" applyBorder="1" applyAlignment="1">
      <alignment horizontal="left" vertical="center" wrapText="1"/>
    </xf>
    <xf numFmtId="0" fontId="7" fillId="6" borderId="2" xfId="7" applyFont="1" applyFill="1" applyBorder="1" applyAlignment="1">
      <alignment horizontal="center" vertical="center" wrapText="1"/>
    </xf>
    <xf numFmtId="0" fontId="7" fillId="6" borderId="2" xfId="7" applyFont="1" applyFill="1" applyBorder="1" applyAlignment="1">
      <alignment horizontal="left" vertical="center" wrapText="1"/>
    </xf>
    <xf numFmtId="14" fontId="12" fillId="6" borderId="2" xfId="7" applyNumberFormat="1" applyFont="1" applyFill="1" applyBorder="1" applyAlignment="1">
      <alignment horizontal="center" vertical="center" wrapText="1"/>
    </xf>
    <xf numFmtId="0" fontId="12" fillId="6" borderId="2" xfId="7" applyFont="1" applyFill="1" applyBorder="1" applyAlignment="1">
      <alignment horizontal="left" vertical="center" wrapText="1" indent="4"/>
    </xf>
    <xf numFmtId="14" fontId="7" fillId="0" borderId="2" xfId="7" applyNumberFormat="1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left" vertical="center" wrapText="1" indent="2"/>
    </xf>
    <xf numFmtId="0" fontId="7" fillId="0" borderId="2" xfId="7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left" vertical="center" wrapText="1" indent="4"/>
    </xf>
    <xf numFmtId="14" fontId="12" fillId="0" borderId="2" xfId="7" applyNumberFormat="1" applyFont="1" applyFill="1" applyBorder="1" applyAlignment="1">
      <alignment horizontal="center" vertical="center" wrapText="1"/>
    </xf>
    <xf numFmtId="0" fontId="12" fillId="0" borderId="2" xfId="7" applyFont="1" applyFill="1" applyBorder="1" applyAlignment="1">
      <alignment horizontal="left" vertical="center" wrapText="1"/>
    </xf>
    <xf numFmtId="0" fontId="12" fillId="0" borderId="2" xfId="7" applyFont="1" applyFill="1" applyBorder="1" applyAlignment="1">
      <alignment horizontal="center" vertical="center" wrapText="1"/>
    </xf>
    <xf numFmtId="0" fontId="7" fillId="0" borderId="2" xfId="7" applyFont="1" applyBorder="1" applyAlignment="1">
      <alignment horizontal="left" vertical="center" wrapText="1" indent="5"/>
    </xf>
    <xf numFmtId="4" fontId="6" fillId="0" borderId="2" xfId="7" applyNumberFormat="1" applyFont="1" applyFill="1" applyBorder="1" applyAlignment="1">
      <alignment horizontal="center" vertical="center" wrapText="1"/>
    </xf>
    <xf numFmtId="0" fontId="11" fillId="2" borderId="0" xfId="7" applyFill="1"/>
    <xf numFmtId="14" fontId="7" fillId="2" borderId="2" xfId="7" applyNumberFormat="1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left" vertical="center" wrapText="1" indent="2"/>
    </xf>
    <xf numFmtId="0" fontId="7" fillId="2" borderId="2" xfId="7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left" vertical="center" wrapText="1" indent="4"/>
    </xf>
    <xf numFmtId="4" fontId="16" fillId="6" borderId="2" xfId="7" applyNumberFormat="1" applyFont="1" applyFill="1" applyBorder="1" applyAlignment="1">
      <alignment horizontal="center" vertical="center" wrapText="1"/>
    </xf>
    <xf numFmtId="0" fontId="11" fillId="0" borderId="7" xfId="7" applyBorder="1"/>
    <xf numFmtId="0" fontId="12" fillId="6" borderId="4" xfId="7" applyFont="1" applyFill="1" applyBorder="1" applyAlignment="1">
      <alignment horizontal="center" vertical="center" wrapText="1"/>
    </xf>
    <xf numFmtId="0" fontId="11" fillId="0" borderId="0" xfId="7" applyBorder="1"/>
    <xf numFmtId="4" fontId="11" fillId="0" borderId="0" xfId="7" applyNumberFormat="1"/>
    <xf numFmtId="0" fontId="11" fillId="0" borderId="5" xfId="7" applyBorder="1"/>
    <xf numFmtId="0" fontId="7" fillId="0" borderId="2" xfId="7" applyFont="1" applyBorder="1" applyAlignment="1">
      <alignment horizontal="left" vertical="center" wrapText="1" indent="7"/>
    </xf>
    <xf numFmtId="0" fontId="23" fillId="2" borderId="2" xfId="7" applyFont="1" applyFill="1" applyBorder="1" applyAlignment="1">
      <alignment horizontal="center" vertical="center" wrapText="1"/>
    </xf>
    <xf numFmtId="16" fontId="12" fillId="6" borderId="2" xfId="7" applyNumberFormat="1" applyFont="1" applyFill="1" applyBorder="1" applyAlignment="1">
      <alignment horizontal="center" vertical="center" wrapText="1"/>
    </xf>
    <xf numFmtId="16" fontId="7" fillId="0" borderId="0" xfId="7" applyNumberFormat="1" applyFont="1" applyBorder="1" applyAlignment="1">
      <alignment horizontal="center" vertical="center" wrapText="1"/>
    </xf>
    <xf numFmtId="0" fontId="11" fillId="0" borderId="0" xfId="7" applyBorder="1" applyAlignment="1">
      <alignment horizontal="center"/>
    </xf>
    <xf numFmtId="0" fontId="7" fillId="0" borderId="0" xfId="7" applyFont="1" applyBorder="1" applyAlignment="1">
      <alignment horizontal="left" vertical="center" wrapText="1" indent="2"/>
    </xf>
    <xf numFmtId="0" fontId="7" fillId="0" borderId="0" xfId="7" applyFont="1" applyBorder="1" applyAlignment="1">
      <alignment horizontal="center" vertical="center" wrapText="1"/>
    </xf>
    <xf numFmtId="0" fontId="26" fillId="0" borderId="0" xfId="7" applyFont="1"/>
    <xf numFmtId="0" fontId="26" fillId="0" borderId="0" xfId="7" applyFont="1" applyAlignment="1">
      <alignment horizontal="center" vertical="center"/>
    </xf>
    <xf numFmtId="16" fontId="22" fillId="0" borderId="0" xfId="7" applyNumberFormat="1" applyFont="1" applyBorder="1" applyAlignment="1">
      <alignment horizontal="center" vertical="center" wrapText="1"/>
    </xf>
    <xf numFmtId="0" fontId="22" fillId="0" borderId="0" xfId="7" applyFont="1" applyBorder="1" applyAlignment="1">
      <alignment horizontal="left" vertical="center" wrapText="1" indent="2"/>
    </xf>
    <xf numFmtId="0" fontId="22" fillId="0" borderId="0" xfId="7" applyFont="1" applyBorder="1" applyAlignment="1">
      <alignment horizontal="center" vertical="center" wrapText="1"/>
    </xf>
    <xf numFmtId="0" fontId="6" fillId="0" borderId="0" xfId="7" applyFont="1" applyAlignment="1"/>
    <xf numFmtId="0" fontId="7" fillId="0" borderId="0" xfId="7" applyFont="1" applyAlignment="1"/>
    <xf numFmtId="0" fontId="6" fillId="0" borderId="0" xfId="7" applyFont="1" applyAlignment="1">
      <alignment horizontal="left"/>
    </xf>
    <xf numFmtId="0" fontId="12" fillId="0" borderId="0" xfId="12" applyFont="1" applyAlignment="1"/>
    <xf numFmtId="0" fontId="7" fillId="0" borderId="0" xfId="12" applyFont="1" applyAlignment="1"/>
    <xf numFmtId="0" fontId="7" fillId="0" borderId="0" xfId="7" applyFont="1" applyAlignment="1">
      <alignment wrapText="1"/>
    </xf>
    <xf numFmtId="49" fontId="7" fillId="0" borderId="0" xfId="7" applyNumberFormat="1" applyFont="1"/>
    <xf numFmtId="0" fontId="7" fillId="0" borderId="0" xfId="7" applyFont="1" applyAlignment="1">
      <alignment horizontal="center" vertical="center" wrapText="1"/>
    </xf>
    <xf numFmtId="0" fontId="7" fillId="0" borderId="0" xfId="7" applyFont="1" applyAlignment="1">
      <alignment vertical="center"/>
    </xf>
    <xf numFmtId="0" fontId="27" fillId="0" borderId="0" xfId="7" applyFont="1" applyAlignment="1">
      <alignment horizontal="center" vertical="center"/>
    </xf>
    <xf numFmtId="0" fontId="28" fillId="0" borderId="0" xfId="7" applyFont="1" applyAlignment="1">
      <alignment horizontal="center" vertical="center"/>
    </xf>
    <xf numFmtId="0" fontId="27" fillId="0" borderId="0" xfId="7" applyFont="1"/>
    <xf numFmtId="0" fontId="12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0" fontId="7" fillId="0" borderId="2" xfId="7" applyFont="1" applyBorder="1" applyAlignment="1">
      <alignment horizontal="center" vertical="center" wrapText="1"/>
    </xf>
    <xf numFmtId="3" fontId="6" fillId="0" borderId="2" xfId="12" applyNumberFormat="1" applyFont="1" applyBorder="1" applyAlignment="1">
      <alignment horizontal="center" vertical="center"/>
    </xf>
    <xf numFmtId="166" fontId="5" fillId="0" borderId="2" xfId="2" applyNumberFormat="1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/>
    </xf>
    <xf numFmtId="0" fontId="6" fillId="0" borderId="0" xfId="7" applyFont="1" applyFill="1"/>
    <xf numFmtId="10" fontId="16" fillId="6" borderId="2" xfId="7" applyNumberFormat="1" applyFont="1" applyFill="1" applyBorder="1" applyAlignment="1">
      <alignment horizontal="center" vertical="center" wrapText="1"/>
    </xf>
    <xf numFmtId="0" fontId="16" fillId="6" borderId="2" xfId="7" applyFont="1" applyFill="1" applyBorder="1" applyAlignment="1">
      <alignment horizontal="center" vertical="top" wrapText="1"/>
    </xf>
    <xf numFmtId="0" fontId="6" fillId="0" borderId="2" xfId="7" applyFont="1" applyBorder="1" applyAlignment="1">
      <alignment horizontal="center" vertical="top" wrapText="1"/>
    </xf>
    <xf numFmtId="10" fontId="6" fillId="0" borderId="2" xfId="7" applyNumberFormat="1" applyFont="1" applyBorder="1" applyAlignment="1">
      <alignment horizontal="center" vertical="center" wrapText="1"/>
    </xf>
    <xf numFmtId="0" fontId="6" fillId="2" borderId="2" xfId="7" applyFont="1" applyFill="1" applyBorder="1" applyAlignment="1">
      <alignment horizontal="center" vertical="top" wrapText="1"/>
    </xf>
    <xf numFmtId="4" fontId="16" fillId="0" borderId="2" xfId="7" applyNumberFormat="1" applyFont="1" applyBorder="1" applyAlignment="1">
      <alignment horizontal="center" vertical="center" wrapText="1"/>
    </xf>
    <xf numFmtId="0" fontId="14" fillId="6" borderId="2" xfId="7" applyFont="1" applyFill="1" applyBorder="1" applyAlignment="1">
      <alignment horizontal="center" vertical="top" wrapText="1"/>
    </xf>
    <xf numFmtId="10" fontId="6" fillId="6" borderId="2" xfId="7" applyNumberFormat="1" applyFont="1" applyFill="1" applyBorder="1" applyAlignment="1">
      <alignment horizontal="center" vertical="center" wrapText="1"/>
    </xf>
    <xf numFmtId="0" fontId="6" fillId="6" borderId="2" xfId="7" applyFont="1" applyFill="1" applyBorder="1" applyAlignment="1">
      <alignment horizontal="center" vertical="top" wrapText="1"/>
    </xf>
    <xf numFmtId="2" fontId="16" fillId="6" borderId="2" xfId="7" applyNumberFormat="1" applyFont="1" applyFill="1" applyBorder="1" applyAlignment="1">
      <alignment horizontal="center" vertical="center" wrapText="1"/>
    </xf>
    <xf numFmtId="167" fontId="16" fillId="6" borderId="2" xfId="7" applyNumberFormat="1" applyFont="1" applyFill="1" applyBorder="1" applyAlignment="1">
      <alignment horizontal="center" vertical="center" wrapText="1"/>
    </xf>
    <xf numFmtId="10" fontId="6" fillId="0" borderId="2" xfId="7" applyNumberFormat="1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top" wrapText="1"/>
    </xf>
    <xf numFmtId="2" fontId="6" fillId="0" borderId="2" xfId="7" applyNumberFormat="1" applyFont="1" applyFill="1" applyBorder="1" applyAlignment="1">
      <alignment horizontal="center" vertical="center" wrapText="1"/>
    </xf>
    <xf numFmtId="2" fontId="6" fillId="2" borderId="2" xfId="7" applyNumberFormat="1" applyFont="1" applyFill="1" applyBorder="1" applyAlignment="1">
      <alignment horizontal="center" vertical="center" wrapText="1"/>
    </xf>
    <xf numFmtId="167" fontId="6" fillId="2" borderId="2" xfId="7" applyNumberFormat="1" applyFont="1" applyFill="1" applyBorder="1" applyAlignment="1">
      <alignment horizontal="center" vertical="center" wrapText="1"/>
    </xf>
    <xf numFmtId="0" fontId="16" fillId="6" borderId="2" xfId="7" applyFont="1" applyFill="1" applyBorder="1" applyAlignment="1">
      <alignment horizontal="center" vertical="center" wrapText="1"/>
    </xf>
    <xf numFmtId="0" fontId="16" fillId="0" borderId="2" xfId="7" applyFont="1" applyFill="1" applyBorder="1" applyAlignment="1">
      <alignment horizontal="center" vertical="top" wrapText="1"/>
    </xf>
    <xf numFmtId="0" fontId="6" fillId="0" borderId="0" xfId="7" applyFont="1" applyBorder="1"/>
    <xf numFmtId="0" fontId="6" fillId="2" borderId="0" xfId="7" applyFont="1" applyFill="1" applyBorder="1" applyAlignment="1">
      <alignment horizontal="center" vertical="center" wrapText="1"/>
    </xf>
    <xf numFmtId="0" fontId="6" fillId="2" borderId="0" xfId="7" applyNumberFormat="1" applyFont="1" applyFill="1" applyBorder="1" applyAlignment="1">
      <alignment horizontal="center" vertical="center" wrapText="1"/>
    </xf>
    <xf numFmtId="0" fontId="6" fillId="0" borderId="0" xfId="7" applyFont="1" applyBorder="1" applyAlignment="1">
      <alignment horizontal="center"/>
    </xf>
    <xf numFmtId="0" fontId="22" fillId="0" borderId="0" xfId="7" applyFont="1" applyBorder="1"/>
    <xf numFmtId="0" fontId="22" fillId="0" borderId="0" xfId="7" applyFont="1" applyBorder="1" applyAlignment="1">
      <alignment horizontal="center"/>
    </xf>
    <xf numFmtId="4" fontId="9" fillId="2" borderId="2" xfId="2" applyNumberFormat="1" applyFont="1" applyFill="1" applyBorder="1" applyAlignment="1" applyProtection="1">
      <alignment horizontal="center" vertical="center"/>
      <protection locked="0"/>
    </xf>
    <xf numFmtId="0" fontId="7" fillId="8" borderId="2" xfId="7" applyFont="1" applyFill="1" applyBorder="1" applyAlignment="1">
      <alignment horizontal="left" vertical="center" wrapText="1" indent="2"/>
    </xf>
    <xf numFmtId="0" fontId="7" fillId="8" borderId="2" xfId="7" applyFont="1" applyFill="1" applyBorder="1" applyAlignment="1">
      <alignment horizontal="center" vertical="center" wrapText="1"/>
    </xf>
    <xf numFmtId="4" fontId="6" fillId="8" borderId="2" xfId="7" applyNumberFormat="1" applyFont="1" applyFill="1" applyBorder="1" applyAlignment="1">
      <alignment horizontal="center" vertical="center" wrapText="1"/>
    </xf>
    <xf numFmtId="0" fontId="6" fillId="8" borderId="2" xfId="7" applyFont="1" applyFill="1" applyBorder="1" applyAlignment="1">
      <alignment horizontal="center" vertical="top" wrapText="1"/>
    </xf>
    <xf numFmtId="14" fontId="12" fillId="9" borderId="2" xfId="7" applyNumberFormat="1" applyFont="1" applyFill="1" applyBorder="1" applyAlignment="1">
      <alignment horizontal="center" vertical="center" wrapText="1"/>
    </xf>
    <xf numFmtId="0" fontId="12" fillId="9" borderId="2" xfId="7" applyFont="1" applyFill="1" applyBorder="1" applyAlignment="1">
      <alignment horizontal="left" vertical="center" wrapText="1"/>
    </xf>
    <xf numFmtId="0" fontId="12" fillId="9" borderId="2" xfId="7" applyFont="1" applyFill="1" applyBorder="1" applyAlignment="1">
      <alignment horizontal="center" vertical="center" wrapText="1"/>
    </xf>
    <xf numFmtId="0" fontId="16" fillId="9" borderId="2" xfId="7" applyFont="1" applyFill="1" applyBorder="1" applyAlignment="1">
      <alignment horizontal="center" vertical="center" wrapText="1"/>
    </xf>
    <xf numFmtId="14" fontId="7" fillId="9" borderId="2" xfId="7" applyNumberFormat="1" applyFont="1" applyFill="1" applyBorder="1" applyAlignment="1">
      <alignment horizontal="center" vertical="center" wrapText="1"/>
    </xf>
    <xf numFmtId="0" fontId="7" fillId="9" borderId="2" xfId="7" applyFont="1" applyFill="1" applyBorder="1" applyAlignment="1">
      <alignment horizontal="left" vertical="center" wrapText="1" indent="2"/>
    </xf>
    <xf numFmtId="0" fontId="7" fillId="9" borderId="2" xfId="7" applyFont="1" applyFill="1" applyBorder="1" applyAlignment="1">
      <alignment horizontal="center" vertical="center" wrapText="1"/>
    </xf>
    <xf numFmtId="4" fontId="6" fillId="9" borderId="2" xfId="7" applyNumberFormat="1" applyFont="1" applyFill="1" applyBorder="1" applyAlignment="1">
      <alignment horizontal="center" vertical="center" wrapText="1"/>
    </xf>
    <xf numFmtId="10" fontId="6" fillId="9" borderId="2" xfId="7" applyNumberFormat="1" applyFont="1" applyFill="1" applyBorder="1" applyAlignment="1">
      <alignment horizontal="center" vertical="center" wrapText="1"/>
    </xf>
    <xf numFmtId="4" fontId="23" fillId="9" borderId="2" xfId="7" applyNumberFormat="1" applyFont="1" applyFill="1" applyBorder="1" applyAlignment="1">
      <alignment horizontal="center" vertical="center" wrapText="1"/>
    </xf>
    <xf numFmtId="0" fontId="7" fillId="9" borderId="2" xfId="7" applyFont="1" applyFill="1" applyBorder="1" applyAlignment="1">
      <alignment horizontal="left" vertical="center" wrapText="1" indent="4"/>
    </xf>
    <xf numFmtId="0" fontId="6" fillId="9" borderId="2" xfId="7" applyFont="1" applyFill="1" applyBorder="1" applyAlignment="1">
      <alignment horizontal="center" vertical="top" wrapText="1"/>
    </xf>
    <xf numFmtId="0" fontId="7" fillId="10" borderId="2" xfId="7" applyFont="1" applyFill="1" applyBorder="1" applyAlignment="1">
      <alignment horizontal="center" vertical="center" wrapText="1"/>
    </xf>
    <xf numFmtId="4" fontId="6" fillId="10" borderId="2" xfId="7" applyNumberFormat="1" applyFont="1" applyFill="1" applyBorder="1" applyAlignment="1">
      <alignment horizontal="center" vertical="center" wrapText="1"/>
    </xf>
    <xf numFmtId="0" fontId="6" fillId="10" borderId="2" xfId="7" applyFont="1" applyFill="1" applyBorder="1" applyAlignment="1">
      <alignment horizontal="center" vertical="top" wrapText="1"/>
    </xf>
    <xf numFmtId="16" fontId="7" fillId="11" borderId="2" xfId="7" applyNumberFormat="1" applyFont="1" applyFill="1" applyBorder="1" applyAlignment="1">
      <alignment horizontal="center" vertical="center" wrapText="1"/>
    </xf>
    <xf numFmtId="0" fontId="7" fillId="11" borderId="2" xfId="7" applyFont="1" applyFill="1" applyBorder="1" applyAlignment="1">
      <alignment horizontal="center" vertical="center" wrapText="1"/>
    </xf>
    <xf numFmtId="0" fontId="6" fillId="11" borderId="2" xfId="7" applyFont="1" applyFill="1" applyBorder="1" applyAlignment="1">
      <alignment horizontal="center" vertical="top" wrapText="1"/>
    </xf>
    <xf numFmtId="16" fontId="7" fillId="8" borderId="2" xfId="7" applyNumberFormat="1" applyFont="1" applyFill="1" applyBorder="1" applyAlignment="1">
      <alignment horizontal="center" vertical="center" wrapText="1"/>
    </xf>
    <xf numFmtId="0" fontId="7" fillId="11" borderId="2" xfId="7" applyFont="1" applyFill="1" applyBorder="1" applyAlignment="1">
      <alignment horizontal="left" vertical="center" wrapText="1" indent="5"/>
    </xf>
    <xf numFmtId="14" fontId="7" fillId="10" borderId="2" xfId="7" applyNumberFormat="1" applyFont="1" applyFill="1" applyBorder="1" applyAlignment="1">
      <alignment horizontal="center" vertical="center" wrapText="1"/>
    </xf>
    <xf numFmtId="0" fontId="7" fillId="10" borderId="2" xfId="7" applyFont="1" applyFill="1" applyBorder="1" applyAlignment="1">
      <alignment horizontal="left" vertical="center" wrapText="1" indent="4"/>
    </xf>
    <xf numFmtId="16" fontId="7" fillId="12" borderId="2" xfId="7" applyNumberFormat="1" applyFont="1" applyFill="1" applyBorder="1" applyAlignment="1">
      <alignment horizontal="center" vertical="center" wrapText="1"/>
    </xf>
    <xf numFmtId="0" fontId="7" fillId="12" borderId="2" xfId="7" applyFont="1" applyFill="1" applyBorder="1" applyAlignment="1">
      <alignment horizontal="center" vertical="center" wrapText="1"/>
    </xf>
    <xf numFmtId="0" fontId="6" fillId="12" borderId="2" xfId="7" applyFont="1" applyFill="1" applyBorder="1" applyAlignment="1">
      <alignment horizontal="center" vertical="top" wrapText="1"/>
    </xf>
    <xf numFmtId="16" fontId="7" fillId="13" borderId="2" xfId="7" applyNumberFormat="1" applyFont="1" applyFill="1" applyBorder="1" applyAlignment="1">
      <alignment horizontal="center" vertical="center" wrapText="1"/>
    </xf>
    <xf numFmtId="0" fontId="7" fillId="13" borderId="2" xfId="7" applyFont="1" applyFill="1" applyBorder="1" applyAlignment="1">
      <alignment horizontal="left" vertical="center" wrapText="1" indent="2"/>
    </xf>
    <xf numFmtId="0" fontId="7" fillId="13" borderId="2" xfId="7" applyFont="1" applyFill="1" applyBorder="1" applyAlignment="1">
      <alignment horizontal="center" vertical="center" wrapText="1"/>
    </xf>
    <xf numFmtId="0" fontId="6" fillId="13" borderId="2" xfId="7" applyFont="1" applyFill="1" applyBorder="1" applyAlignment="1">
      <alignment horizontal="center" vertical="top" wrapText="1"/>
    </xf>
    <xf numFmtId="16" fontId="7" fillId="9" borderId="2" xfId="7" applyNumberFormat="1" applyFont="1" applyFill="1" applyBorder="1" applyAlignment="1">
      <alignment horizontal="center" vertical="center" wrapText="1"/>
    </xf>
    <xf numFmtId="0" fontId="7" fillId="12" borderId="2" xfId="7" applyFont="1" applyFill="1" applyBorder="1" applyAlignment="1">
      <alignment horizontal="left" vertical="center" wrapText="1" indent="5"/>
    </xf>
    <xf numFmtId="4" fontId="23" fillId="12" borderId="2" xfId="7" applyNumberFormat="1" applyFont="1" applyFill="1" applyBorder="1" applyAlignment="1">
      <alignment horizontal="center" vertical="center" wrapText="1"/>
    </xf>
    <xf numFmtId="0" fontId="7" fillId="12" borderId="2" xfId="7" applyFont="1" applyFill="1" applyBorder="1" applyAlignment="1">
      <alignment horizontal="left" vertical="center" wrapText="1" indent="4"/>
    </xf>
    <xf numFmtId="169" fontId="9" fillId="8" borderId="2" xfId="2" applyNumberFormat="1" applyFont="1" applyFill="1" applyBorder="1" applyAlignment="1">
      <alignment horizontal="center" vertical="center"/>
    </xf>
    <xf numFmtId="170" fontId="9" fillId="10" borderId="2" xfId="2" applyNumberFormat="1" applyFont="1" applyFill="1" applyBorder="1" applyAlignment="1">
      <alignment horizontal="center" vertical="center"/>
    </xf>
    <xf numFmtId="171" fontId="9" fillId="0" borderId="2" xfId="2" applyNumberFormat="1" applyFont="1" applyFill="1" applyBorder="1" applyAlignment="1">
      <alignment horizontal="center" vertical="center"/>
    </xf>
    <xf numFmtId="170" fontId="9" fillId="11" borderId="2" xfId="2" applyNumberFormat="1" applyFont="1" applyFill="1" applyBorder="1" applyAlignment="1">
      <alignment horizontal="center" vertical="center"/>
    </xf>
    <xf numFmtId="168" fontId="9" fillId="0" borderId="2" xfId="2" applyNumberFormat="1" applyFont="1" applyFill="1" applyBorder="1" applyAlignment="1">
      <alignment horizontal="center" vertical="center"/>
    </xf>
    <xf numFmtId="172" fontId="9" fillId="13" borderId="2" xfId="2" applyNumberFormat="1" applyFont="1" applyFill="1" applyBorder="1" applyAlignment="1">
      <alignment horizontal="center" vertical="center"/>
    </xf>
    <xf numFmtId="169" fontId="9" fillId="12" borderId="2" xfId="2" applyNumberFormat="1" applyFont="1" applyFill="1" applyBorder="1" applyAlignment="1">
      <alignment horizontal="center" vertical="center"/>
    </xf>
    <xf numFmtId="172" fontId="9" fillId="12" borderId="2" xfId="2" applyNumberFormat="1" applyFont="1" applyFill="1" applyBorder="1" applyAlignment="1">
      <alignment horizontal="center" vertical="center"/>
    </xf>
    <xf numFmtId="173" fontId="9" fillId="0" borderId="2" xfId="2" applyNumberFormat="1" applyFont="1" applyFill="1" applyBorder="1" applyAlignment="1">
      <alignment horizontal="center" vertical="center"/>
    </xf>
    <xf numFmtId="4" fontId="6" fillId="0" borderId="16" xfId="7" applyNumberFormat="1" applyFont="1" applyFill="1" applyBorder="1" applyAlignment="1">
      <alignment horizontal="center" vertical="center" wrapText="1"/>
    </xf>
    <xf numFmtId="0" fontId="11" fillId="0" borderId="0" xfId="7" applyFill="1" applyBorder="1"/>
    <xf numFmtId="4" fontId="11" fillId="0" borderId="0" xfId="7" applyNumberFormat="1" applyBorder="1" applyAlignment="1">
      <alignment horizontal="center" vertical="center" wrapText="1"/>
    </xf>
    <xf numFmtId="0" fontId="21" fillId="0" borderId="0" xfId="7" applyFont="1" applyFill="1" applyBorder="1"/>
    <xf numFmtId="0" fontId="21" fillId="0" borderId="0" xfId="7" applyFont="1" applyBorder="1"/>
    <xf numFmtId="0" fontId="11" fillId="2" borderId="0" xfId="7" applyFill="1" applyBorder="1"/>
    <xf numFmtId="4" fontId="6" fillId="0" borderId="0" xfId="7" applyNumberFormat="1" applyFont="1" applyFill="1" applyBorder="1" applyAlignment="1">
      <alignment horizontal="center" vertical="center" wrapText="1"/>
    </xf>
    <xf numFmtId="4" fontId="11" fillId="0" borderId="0" xfId="7" applyNumberFormat="1" applyBorder="1"/>
    <xf numFmtId="172" fontId="9" fillId="9" borderId="2" xfId="2" applyNumberFormat="1" applyFont="1" applyFill="1" applyBorder="1" applyAlignment="1">
      <alignment horizontal="center" vertical="center"/>
    </xf>
    <xf numFmtId="9" fontId="9" fillId="9" borderId="2" xfId="2" applyNumberFormat="1" applyFont="1" applyFill="1" applyBorder="1" applyAlignment="1">
      <alignment horizontal="center" vertical="center"/>
    </xf>
    <xf numFmtId="9" fontId="9" fillId="12" borderId="2" xfId="2" applyNumberFormat="1" applyFont="1" applyFill="1" applyBorder="1" applyAlignment="1">
      <alignment horizontal="center" vertical="center"/>
    </xf>
    <xf numFmtId="9" fontId="14" fillId="6" borderId="2" xfId="2" applyNumberFormat="1" applyFont="1" applyFill="1" applyBorder="1" applyAlignment="1">
      <alignment horizontal="center" vertical="center"/>
    </xf>
    <xf numFmtId="9" fontId="9" fillId="8" borderId="2" xfId="2" applyNumberFormat="1" applyFont="1" applyFill="1" applyBorder="1" applyAlignment="1">
      <alignment horizontal="center" vertical="center"/>
    </xf>
    <xf numFmtId="9" fontId="9" fillId="10" borderId="2" xfId="2" applyNumberFormat="1" applyFont="1" applyFill="1" applyBorder="1" applyAlignment="1">
      <alignment horizontal="center" vertical="center"/>
    </xf>
    <xf numFmtId="9" fontId="9" fillId="0" borderId="2" xfId="2" applyNumberFormat="1" applyFont="1" applyFill="1" applyBorder="1" applyAlignment="1">
      <alignment horizontal="center" vertical="center"/>
    </xf>
    <xf numFmtId="9" fontId="9" fillId="11" borderId="2" xfId="2" applyNumberFormat="1" applyFont="1" applyFill="1" applyBorder="1" applyAlignment="1">
      <alignment horizontal="center" vertical="center"/>
    </xf>
    <xf numFmtId="166" fontId="6" fillId="0" borderId="2" xfId="12" applyNumberFormat="1" applyFont="1" applyBorder="1" applyAlignment="1">
      <alignment horizontal="center" vertical="center"/>
    </xf>
    <xf numFmtId="0" fontId="6" fillId="11" borderId="2" xfId="12" applyFont="1" applyFill="1" applyBorder="1" applyAlignment="1">
      <alignment horizontal="center" vertical="center"/>
    </xf>
    <xf numFmtId="4" fontId="6" fillId="11" borderId="2" xfId="12" applyNumberFormat="1" applyFont="1" applyFill="1" applyBorder="1" applyAlignment="1">
      <alignment horizontal="center" vertical="center"/>
    </xf>
    <xf numFmtId="10" fontId="6" fillId="11" borderId="2" xfId="12" applyNumberFormat="1" applyFont="1" applyFill="1" applyBorder="1" applyAlignment="1">
      <alignment horizontal="center" vertical="center"/>
    </xf>
    <xf numFmtId="0" fontId="6" fillId="11" borderId="2" xfId="12" applyFont="1" applyFill="1" applyBorder="1" applyAlignment="1">
      <alignment horizontal="center" vertical="center" wrapText="1"/>
    </xf>
    <xf numFmtId="0" fontId="6" fillId="11" borderId="0" xfId="12" applyFont="1" applyFill="1"/>
    <xf numFmtId="4" fontId="7" fillId="11" borderId="2" xfId="6" applyNumberFormat="1" applyFont="1" applyFill="1" applyBorder="1" applyAlignment="1" applyProtection="1">
      <alignment horizontal="center" vertical="center" wrapText="1"/>
      <protection locked="0"/>
    </xf>
    <xf numFmtId="174" fontId="6" fillId="11" borderId="2" xfId="12" applyNumberFormat="1" applyFont="1" applyFill="1" applyBorder="1" applyAlignment="1">
      <alignment horizontal="center" vertical="center"/>
    </xf>
    <xf numFmtId="0" fontId="9" fillId="11" borderId="2" xfId="12" applyFont="1" applyFill="1" applyBorder="1" applyAlignment="1">
      <alignment horizontal="center" vertical="center"/>
    </xf>
    <xf numFmtId="4" fontId="5" fillId="11" borderId="2" xfId="2" applyNumberFormat="1" applyFont="1" applyFill="1" applyBorder="1" applyAlignment="1" applyProtection="1">
      <alignment horizontal="center" vertical="center"/>
    </xf>
    <xf numFmtId="2" fontId="9" fillId="11" borderId="2" xfId="11" applyNumberFormat="1" applyFont="1" applyFill="1" applyBorder="1" applyAlignment="1" applyProtection="1">
      <alignment horizontal="center" vertical="center"/>
    </xf>
    <xf numFmtId="4" fontId="9" fillId="11" borderId="2" xfId="12" applyNumberFormat="1" applyFont="1" applyFill="1" applyBorder="1" applyAlignment="1">
      <alignment horizontal="center" vertical="center"/>
    </xf>
    <xf numFmtId="10" fontId="9" fillId="11" borderId="2" xfId="12" applyNumberFormat="1" applyFont="1" applyFill="1" applyBorder="1" applyAlignment="1">
      <alignment horizontal="center" vertical="center"/>
    </xf>
    <xf numFmtId="0" fontId="9" fillId="11" borderId="2" xfId="12" applyFont="1" applyFill="1" applyBorder="1" applyAlignment="1">
      <alignment horizontal="center" vertical="center" wrapText="1"/>
    </xf>
    <xf numFmtId="0" fontId="9" fillId="11" borderId="0" xfId="12" applyFont="1" applyFill="1"/>
    <xf numFmtId="0" fontId="9" fillId="6" borderId="2" xfId="12" applyFont="1" applyFill="1" applyBorder="1" applyAlignment="1">
      <alignment horizontal="center" vertical="center"/>
    </xf>
    <xf numFmtId="4" fontId="9" fillId="6" borderId="2" xfId="12" applyNumberFormat="1" applyFont="1" applyFill="1" applyBorder="1" applyAlignment="1">
      <alignment horizontal="center" vertical="center"/>
    </xf>
    <xf numFmtId="10" fontId="9" fillId="6" borderId="2" xfId="12" applyNumberFormat="1" applyFont="1" applyFill="1" applyBorder="1" applyAlignment="1">
      <alignment horizontal="center" vertical="center"/>
    </xf>
    <xf numFmtId="0" fontId="9" fillId="6" borderId="2" xfId="12" applyFont="1" applyFill="1" applyBorder="1" applyAlignment="1">
      <alignment horizontal="center" vertical="center" wrapText="1"/>
    </xf>
    <xf numFmtId="0" fontId="9" fillId="0" borderId="0" xfId="12" applyFont="1"/>
    <xf numFmtId="4" fontId="5" fillId="6" borderId="2" xfId="6" applyNumberFormat="1" applyFont="1" applyFill="1" applyBorder="1" applyAlignment="1" applyProtection="1">
      <alignment horizontal="center" vertical="center" wrapText="1"/>
    </xf>
    <xf numFmtId="166" fontId="9" fillId="6" borderId="2" xfId="12" applyNumberFormat="1" applyFont="1" applyFill="1" applyBorder="1" applyAlignment="1">
      <alignment horizontal="center" vertical="center"/>
    </xf>
    <xf numFmtId="0" fontId="5" fillId="2" borderId="2" xfId="6" applyFont="1" applyFill="1" applyBorder="1" applyAlignment="1" applyProtection="1">
      <alignment horizontal="center" vertical="center"/>
      <protection locked="0"/>
    </xf>
    <xf numFmtId="166" fontId="9" fillId="0" borderId="2" xfId="12" applyNumberFormat="1" applyFont="1" applyBorder="1" applyAlignment="1">
      <alignment horizontal="center" vertical="center"/>
    </xf>
    <xf numFmtId="4" fontId="9" fillId="0" borderId="2" xfId="12" applyNumberFormat="1" applyFont="1" applyBorder="1" applyAlignment="1">
      <alignment horizontal="center" vertical="center"/>
    </xf>
    <xf numFmtId="4" fontId="9" fillId="7" borderId="2" xfId="12" applyNumberFormat="1" applyFont="1" applyFill="1" applyBorder="1" applyAlignment="1">
      <alignment horizontal="center" vertical="center"/>
    </xf>
    <xf numFmtId="4" fontId="9" fillId="2" borderId="2" xfId="12" applyNumberFormat="1" applyFont="1" applyFill="1" applyBorder="1" applyAlignment="1">
      <alignment horizontal="center" vertical="center"/>
    </xf>
    <xf numFmtId="10" fontId="9" fillId="7" borderId="2" xfId="12" applyNumberFormat="1" applyFont="1" applyFill="1" applyBorder="1" applyAlignment="1">
      <alignment horizontal="center" vertical="center"/>
    </xf>
    <xf numFmtId="0" fontId="9" fillId="0" borderId="2" xfId="12" applyFont="1" applyBorder="1" applyAlignment="1">
      <alignment horizontal="center" vertical="center" wrapText="1"/>
    </xf>
    <xf numFmtId="4" fontId="10" fillId="5" borderId="2" xfId="6" applyNumberFormat="1" applyFont="1" applyFill="1" applyBorder="1" applyAlignment="1" applyProtection="1">
      <alignment horizontal="center" vertical="center" wrapText="1"/>
    </xf>
    <xf numFmtId="4" fontId="5" fillId="6" borderId="2" xfId="10" applyNumberFormat="1" applyFont="1" applyFill="1" applyBorder="1" applyAlignment="1" applyProtection="1">
      <alignment horizontal="center" vertical="center"/>
    </xf>
    <xf numFmtId="174" fontId="9" fillId="2" borderId="2" xfId="11" applyNumberFormat="1" applyFont="1" applyFill="1" applyBorder="1" applyAlignment="1" applyProtection="1">
      <alignment horizontal="center" vertical="center"/>
      <protection locked="0"/>
    </xf>
    <xf numFmtId="10" fontId="16" fillId="5" borderId="2" xfId="7" applyNumberFormat="1" applyFont="1" applyFill="1" applyBorder="1" applyAlignment="1">
      <alignment horizontal="center" vertical="center"/>
    </xf>
    <xf numFmtId="10" fontId="6" fillId="6" borderId="2" xfId="7" applyNumberFormat="1" applyFont="1" applyFill="1" applyBorder="1" applyAlignment="1">
      <alignment horizontal="center" vertical="center"/>
    </xf>
    <xf numFmtId="10" fontId="6" fillId="7" borderId="2" xfId="7" applyNumberFormat="1" applyFont="1" applyFill="1" applyBorder="1" applyAlignment="1">
      <alignment horizontal="center" vertical="center"/>
    </xf>
    <xf numFmtId="10" fontId="16" fillId="4" borderId="2" xfId="7" applyNumberFormat="1" applyFont="1" applyFill="1" applyBorder="1" applyAlignment="1">
      <alignment horizontal="center" vertical="center"/>
    </xf>
    <xf numFmtId="10" fontId="16" fillId="3" borderId="2" xfId="7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 wrapText="1"/>
    </xf>
    <xf numFmtId="4" fontId="29" fillId="14" borderId="2" xfId="2" applyNumberFormat="1" applyFont="1" applyFill="1" applyBorder="1" applyAlignment="1" applyProtection="1">
      <alignment horizontal="center" vertical="center" wrapText="1"/>
    </xf>
    <xf numFmtId="0" fontId="29" fillId="14" borderId="2" xfId="2" applyFont="1" applyFill="1" applyBorder="1" applyAlignment="1" applyProtection="1">
      <alignment horizontal="center" vertical="center"/>
    </xf>
    <xf numFmtId="0" fontId="29" fillId="15" borderId="2" xfId="6" applyFont="1" applyFill="1" applyBorder="1" applyAlignment="1" applyProtection="1">
      <alignment horizontal="center" vertical="center"/>
    </xf>
    <xf numFmtId="0" fontId="29" fillId="16" borderId="2" xfId="6" applyFont="1" applyFill="1" applyBorder="1" applyAlignment="1" applyProtection="1">
      <alignment horizontal="center" vertical="center"/>
    </xf>
    <xf numFmtId="49" fontId="30" fillId="17" borderId="2" xfId="7" applyNumberFormat="1" applyFont="1" applyFill="1" applyBorder="1" applyAlignment="1">
      <alignment horizontal="center" vertical="center" wrapText="1"/>
    </xf>
    <xf numFmtId="49" fontId="30" fillId="17" borderId="2" xfId="7" applyNumberFormat="1" applyFont="1" applyFill="1" applyBorder="1" applyAlignment="1">
      <alignment horizontal="center" vertical="center"/>
    </xf>
    <xf numFmtId="49" fontId="30" fillId="0" borderId="2" xfId="7" applyNumberFormat="1" applyFont="1" applyFill="1" applyBorder="1" applyAlignment="1">
      <alignment horizontal="center" vertical="center" wrapText="1"/>
    </xf>
    <xf numFmtId="49" fontId="30" fillId="0" borderId="2" xfId="7" applyNumberFormat="1" applyFont="1" applyFill="1" applyBorder="1" applyAlignment="1">
      <alignment horizontal="center" vertical="center"/>
    </xf>
    <xf numFmtId="0" fontId="30" fillId="17" borderId="2" xfId="2" applyFont="1" applyFill="1" applyBorder="1" applyAlignment="1" applyProtection="1">
      <alignment horizontal="center" vertical="center"/>
    </xf>
    <xf numFmtId="0" fontId="29" fillId="16" borderId="2" xfId="2" applyFont="1" applyFill="1" applyBorder="1" applyAlignment="1" applyProtection="1">
      <alignment horizontal="center" vertical="center"/>
    </xf>
    <xf numFmtId="0" fontId="29" fillId="15" borderId="2" xfId="2" applyFont="1" applyFill="1" applyBorder="1" applyAlignment="1" applyProtection="1">
      <alignment horizontal="center" vertical="center"/>
    </xf>
    <xf numFmtId="0" fontId="30" fillId="17" borderId="2" xfId="6" applyFont="1" applyFill="1" applyBorder="1" applyAlignment="1" applyProtection="1">
      <alignment horizontal="center" vertical="center"/>
    </xf>
    <xf numFmtId="0" fontId="7" fillId="11" borderId="2" xfId="6" applyFont="1" applyFill="1" applyBorder="1" applyAlignment="1" applyProtection="1">
      <alignment horizontal="center" vertical="center"/>
      <protection locked="0"/>
    </xf>
    <xf numFmtId="4" fontId="7" fillId="11" borderId="2" xfId="6" applyNumberFormat="1" applyFont="1" applyFill="1" applyBorder="1" applyAlignment="1" applyProtection="1">
      <alignment vertical="center" wrapText="1"/>
    </xf>
    <xf numFmtId="0" fontId="7" fillId="11" borderId="2" xfId="6" applyFont="1" applyFill="1" applyBorder="1" applyAlignment="1" applyProtection="1">
      <alignment horizontal="center" vertical="center"/>
    </xf>
    <xf numFmtId="4" fontId="7" fillId="11" borderId="2" xfId="2" applyNumberFormat="1" applyFont="1" applyFill="1" applyBorder="1" applyAlignment="1" applyProtection="1">
      <alignment horizontal="center" vertical="center"/>
    </xf>
    <xf numFmtId="4" fontId="5" fillId="11" borderId="2" xfId="4" applyNumberFormat="1" applyFont="1" applyFill="1" applyBorder="1" applyAlignment="1">
      <alignment horizontal="center" vertical="center"/>
    </xf>
    <xf numFmtId="10" fontId="5" fillId="11" borderId="2" xfId="2" applyNumberFormat="1" applyFont="1" applyFill="1" applyBorder="1" applyAlignment="1" applyProtection="1">
      <alignment horizontal="center" vertical="center"/>
    </xf>
    <xf numFmtId="0" fontId="5" fillId="11" borderId="2" xfId="2" applyNumberFormat="1" applyFont="1" applyFill="1" applyBorder="1" applyAlignment="1">
      <alignment horizontal="center" vertical="center" wrapText="1"/>
    </xf>
    <xf numFmtId="0" fontId="5" fillId="11" borderId="2" xfId="2" applyFont="1" applyFill="1" applyBorder="1" applyAlignment="1" applyProtection="1">
      <alignment horizontal="center" vertical="center"/>
      <protection locked="0"/>
    </xf>
    <xf numFmtId="0" fontId="5" fillId="11" borderId="2" xfId="2" applyFont="1" applyFill="1" applyBorder="1" applyAlignment="1" applyProtection="1">
      <alignment wrapText="1"/>
    </xf>
    <xf numFmtId="166" fontId="9" fillId="11" borderId="2" xfId="12" applyNumberFormat="1" applyFont="1" applyFill="1" applyBorder="1" applyAlignment="1">
      <alignment horizontal="center" vertical="center"/>
    </xf>
    <xf numFmtId="0" fontId="5" fillId="11" borderId="2" xfId="2" applyFont="1" applyFill="1" applyBorder="1" applyAlignment="1" applyProtection="1">
      <alignment horizontal="center" vertical="center" wrapText="1"/>
      <protection locked="0"/>
    </xf>
    <xf numFmtId="166" fontId="14" fillId="6" borderId="2" xfId="12" applyNumberFormat="1" applyFont="1" applyFill="1" applyBorder="1" applyAlignment="1">
      <alignment horizontal="center" vertical="center"/>
    </xf>
    <xf numFmtId="174" fontId="9" fillId="0" borderId="2" xfId="12" applyNumberFormat="1" applyFont="1" applyBorder="1" applyAlignment="1">
      <alignment horizontal="center" vertical="center"/>
    </xf>
    <xf numFmtId="166" fontId="9" fillId="3" borderId="2" xfId="12" applyNumberFormat="1" applyFont="1" applyFill="1" applyBorder="1" applyAlignment="1">
      <alignment horizontal="center" vertical="center"/>
    </xf>
    <xf numFmtId="166" fontId="9" fillId="4" borderId="2" xfId="12" applyNumberFormat="1" applyFont="1" applyFill="1" applyBorder="1" applyAlignment="1">
      <alignment horizontal="center" vertical="center"/>
    </xf>
    <xf numFmtId="166" fontId="9" fillId="18" borderId="2" xfId="12" applyNumberFormat="1" applyFont="1" applyFill="1" applyBorder="1" applyAlignment="1">
      <alignment horizontal="center" vertical="center"/>
    </xf>
    <xf numFmtId="0" fontId="16" fillId="18" borderId="2" xfId="7" applyFont="1" applyFill="1" applyBorder="1" applyAlignment="1">
      <alignment horizontal="center" vertical="center" wrapText="1"/>
    </xf>
    <xf numFmtId="175" fontId="9" fillId="3" borderId="2" xfId="12" applyNumberFormat="1" applyFont="1" applyFill="1" applyBorder="1" applyAlignment="1">
      <alignment horizontal="center" vertical="center"/>
    </xf>
    <xf numFmtId="174" fontId="9" fillId="9" borderId="2" xfId="12" applyNumberFormat="1" applyFont="1" applyFill="1" applyBorder="1" applyAlignment="1">
      <alignment horizontal="center" vertical="center"/>
    </xf>
    <xf numFmtId="0" fontId="11" fillId="9" borderId="0" xfId="7" applyFill="1"/>
    <xf numFmtId="0" fontId="11" fillId="9" borderId="0" xfId="7" applyFill="1" applyBorder="1"/>
    <xf numFmtId="0" fontId="7" fillId="12" borderId="2" xfId="7" applyFont="1" applyFill="1" applyBorder="1" applyAlignment="1">
      <alignment horizontal="left" vertical="center" wrapText="1" indent="2"/>
    </xf>
    <xf numFmtId="174" fontId="9" fillId="12" borderId="2" xfId="12" applyNumberFormat="1" applyFont="1" applyFill="1" applyBorder="1" applyAlignment="1">
      <alignment horizontal="center" vertical="center"/>
    </xf>
    <xf numFmtId="4" fontId="6" fillId="12" borderId="2" xfId="7" applyNumberFormat="1" applyFont="1" applyFill="1" applyBorder="1" applyAlignment="1">
      <alignment horizontal="center" vertical="center" wrapText="1"/>
    </xf>
    <xf numFmtId="10" fontId="6" fillId="12" borderId="2" xfId="7" applyNumberFormat="1" applyFont="1" applyFill="1" applyBorder="1" applyAlignment="1">
      <alignment horizontal="center" vertical="center" wrapText="1"/>
    </xf>
    <xf numFmtId="0" fontId="11" fillId="12" borderId="0" xfId="7" applyFill="1"/>
    <xf numFmtId="0" fontId="11" fillId="12" borderId="0" xfId="7" applyFill="1" applyBorder="1"/>
    <xf numFmtId="4" fontId="11" fillId="12" borderId="0" xfId="7" applyNumberFormat="1" applyFill="1" applyBorder="1" applyAlignment="1">
      <alignment horizontal="center" vertical="center" wrapText="1"/>
    </xf>
    <xf numFmtId="14" fontId="7" fillId="12" borderId="2" xfId="7" applyNumberFormat="1" applyFont="1" applyFill="1" applyBorder="1" applyAlignment="1">
      <alignment horizontal="center" vertical="center" wrapText="1"/>
    </xf>
    <xf numFmtId="0" fontId="7" fillId="12" borderId="2" xfId="7" applyFont="1" applyFill="1" applyBorder="1" applyAlignment="1">
      <alignment horizontal="left" vertical="center" wrapText="1" indent="6"/>
    </xf>
    <xf numFmtId="0" fontId="7" fillId="12" borderId="2" xfId="7" applyFont="1" applyFill="1" applyBorder="1" applyAlignment="1">
      <alignment horizontal="left" vertical="center" wrapText="1" indent="8"/>
    </xf>
    <xf numFmtId="169" fontId="12" fillId="6" borderId="2" xfId="7" applyNumberFormat="1" applyFont="1" applyFill="1" applyBorder="1" applyAlignment="1">
      <alignment horizontal="center" vertical="center" wrapText="1"/>
    </xf>
    <xf numFmtId="0" fontId="7" fillId="19" borderId="2" xfId="7" applyFont="1" applyFill="1" applyBorder="1" applyAlignment="1">
      <alignment horizontal="left" vertical="center" wrapText="1" indent="2"/>
    </xf>
    <xf numFmtId="16" fontId="7" fillId="19" borderId="2" xfId="7" applyNumberFormat="1" applyFont="1" applyFill="1" applyBorder="1" applyAlignment="1">
      <alignment horizontal="center" vertical="center" wrapText="1"/>
    </xf>
    <xf numFmtId="0" fontId="7" fillId="19" borderId="2" xfId="7" applyFont="1" applyFill="1" applyBorder="1" applyAlignment="1">
      <alignment horizontal="center" vertical="center" wrapText="1"/>
    </xf>
    <xf numFmtId="174" fontId="9" fillId="19" borderId="2" xfId="12" applyNumberFormat="1" applyFont="1" applyFill="1" applyBorder="1" applyAlignment="1">
      <alignment horizontal="center" vertical="center"/>
    </xf>
    <xf numFmtId="4" fontId="6" fillId="19" borderId="2" xfId="7" applyNumberFormat="1" applyFont="1" applyFill="1" applyBorder="1" applyAlignment="1">
      <alignment horizontal="center" vertical="center" wrapText="1"/>
    </xf>
    <xf numFmtId="0" fontId="6" fillId="19" borderId="2" xfId="7" applyFont="1" applyFill="1" applyBorder="1" applyAlignment="1">
      <alignment horizontal="center" vertical="top" wrapText="1"/>
    </xf>
    <xf numFmtId="0" fontId="11" fillId="19" borderId="0" xfId="7" applyFill="1"/>
    <xf numFmtId="0" fontId="11" fillId="19" borderId="0" xfId="7" applyFill="1" applyBorder="1"/>
    <xf numFmtId="2" fontId="12" fillId="6" borderId="2" xfId="7" applyNumberFormat="1" applyFont="1" applyFill="1" applyBorder="1" applyAlignment="1">
      <alignment horizontal="center" vertical="center" wrapText="1"/>
    </xf>
    <xf numFmtId="174" fontId="14" fillId="6" borderId="2" xfId="12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Border="1" applyProtection="1">
      <protection locked="0"/>
    </xf>
    <xf numFmtId="169" fontId="14" fillId="3" borderId="2" xfId="11" applyNumberFormat="1" applyFont="1" applyFill="1" applyBorder="1" applyAlignment="1" applyProtection="1">
      <alignment horizontal="center" vertical="center"/>
    </xf>
    <xf numFmtId="169" fontId="14" fillId="4" borderId="2" xfId="11" applyNumberFormat="1" applyFont="1" applyFill="1" applyBorder="1" applyAlignment="1" applyProtection="1">
      <alignment horizontal="center" vertical="center"/>
    </xf>
    <xf numFmtId="169" fontId="14" fillId="5" borderId="2" xfId="11" applyNumberFormat="1" applyFont="1" applyFill="1" applyBorder="1" applyAlignment="1" applyProtection="1">
      <alignment horizontal="center" vertical="center"/>
    </xf>
    <xf numFmtId="169" fontId="9" fillId="11" borderId="2" xfId="11" applyNumberFormat="1" applyFont="1" applyFill="1" applyBorder="1" applyAlignment="1" applyProtection="1">
      <alignment horizontal="center" vertical="center"/>
    </xf>
    <xf numFmtId="169" fontId="9" fillId="6" borderId="2" xfId="11" applyNumberFormat="1" applyFont="1" applyFill="1" applyBorder="1" applyAlignment="1" applyProtection="1">
      <alignment horizontal="center" vertical="center"/>
    </xf>
    <xf numFmtId="169" fontId="9" fillId="6" borderId="2" xfId="12" applyNumberFormat="1" applyFont="1" applyFill="1" applyBorder="1" applyAlignment="1">
      <alignment horizontal="center" vertical="center"/>
    </xf>
    <xf numFmtId="169" fontId="9" fillId="0" borderId="2" xfId="12" applyNumberFormat="1" applyFont="1" applyBorder="1" applyAlignment="1">
      <alignment horizontal="center" vertical="center"/>
    </xf>
    <xf numFmtId="169" fontId="6" fillId="11" borderId="2" xfId="12" applyNumberFormat="1" applyFont="1" applyFill="1" applyBorder="1" applyAlignment="1">
      <alignment horizontal="center" vertical="center"/>
    </xf>
    <xf numFmtId="169" fontId="9" fillId="2" borderId="2" xfId="11" applyNumberFormat="1" applyFont="1" applyFill="1" applyBorder="1" applyAlignment="1" applyProtection="1">
      <alignment horizontal="center" vertical="center"/>
      <protection locked="0"/>
    </xf>
    <xf numFmtId="169" fontId="7" fillId="6" borderId="2" xfId="6" applyNumberFormat="1" applyFont="1" applyFill="1" applyBorder="1" applyAlignment="1" applyProtection="1">
      <alignment horizontal="center" vertical="center" wrapText="1"/>
    </xf>
    <xf numFmtId="169" fontId="16" fillId="4" borderId="2" xfId="12" applyNumberFormat="1" applyFont="1" applyFill="1" applyBorder="1" applyAlignment="1">
      <alignment horizontal="center" vertical="center"/>
    </xf>
    <xf numFmtId="169" fontId="7" fillId="6" borderId="2" xfId="10" applyNumberFormat="1" applyFont="1" applyFill="1" applyBorder="1" applyAlignment="1" applyProtection="1">
      <alignment horizontal="center" vertical="center"/>
    </xf>
    <xf numFmtId="169" fontId="14" fillId="5" borderId="2" xfId="12" applyNumberFormat="1" applyFont="1" applyFill="1" applyBorder="1" applyAlignment="1">
      <alignment horizontal="center" vertical="center"/>
    </xf>
    <xf numFmtId="169" fontId="6" fillId="6" borderId="2" xfId="12" applyNumberFormat="1" applyFont="1" applyFill="1" applyBorder="1" applyAlignment="1">
      <alignment horizontal="center" vertical="center"/>
    </xf>
    <xf numFmtId="169" fontId="6" fillId="0" borderId="2" xfId="12" applyNumberFormat="1" applyFont="1" applyBorder="1" applyAlignment="1">
      <alignment horizontal="center" vertical="center"/>
    </xf>
    <xf numFmtId="169" fontId="16" fillId="5" borderId="2" xfId="12" applyNumberFormat="1" applyFont="1" applyFill="1" applyBorder="1" applyAlignment="1">
      <alignment horizontal="center" vertical="center"/>
    </xf>
    <xf numFmtId="169" fontId="12" fillId="5" borderId="2" xfId="2" applyNumberFormat="1" applyFont="1" applyFill="1" applyBorder="1" applyAlignment="1" applyProtection="1">
      <alignment horizontal="center" vertical="center" wrapText="1"/>
    </xf>
    <xf numFmtId="169" fontId="12" fillId="4" borderId="2" xfId="2" applyNumberFormat="1" applyFont="1" applyFill="1" applyBorder="1" applyAlignment="1" applyProtection="1">
      <alignment horizontal="center" vertical="center" wrapText="1"/>
    </xf>
    <xf numFmtId="169" fontId="7" fillId="2" borderId="2" xfId="6" applyNumberFormat="1" applyFont="1" applyFill="1" applyBorder="1" applyAlignment="1" applyProtection="1">
      <alignment horizontal="center" vertical="center" wrapText="1"/>
      <protection locked="0"/>
    </xf>
    <xf numFmtId="168" fontId="10" fillId="3" borderId="2" xfId="2" applyNumberFormat="1" applyFont="1" applyFill="1" applyBorder="1" applyAlignment="1" applyProtection="1">
      <alignment horizontal="center" vertical="center"/>
    </xf>
    <xf numFmtId="168" fontId="10" fillId="4" borderId="2" xfId="2" applyNumberFormat="1" applyFont="1" applyFill="1" applyBorder="1" applyAlignment="1" applyProtection="1">
      <alignment horizontal="center" vertical="center"/>
    </xf>
    <xf numFmtId="168" fontId="10" fillId="5" borderId="2" xfId="2" applyNumberFormat="1" applyFont="1" applyFill="1" applyBorder="1" applyAlignment="1" applyProtection="1">
      <alignment horizontal="center" vertical="center"/>
    </xf>
    <xf numFmtId="168" fontId="5" fillId="11" borderId="2" xfId="4" applyNumberFormat="1" applyFont="1" applyFill="1" applyBorder="1" applyAlignment="1">
      <alignment horizontal="center" vertical="center"/>
    </xf>
    <xf numFmtId="168" fontId="5" fillId="11" borderId="2" xfId="2" applyNumberFormat="1" applyFont="1" applyFill="1" applyBorder="1" applyAlignment="1" applyProtection="1">
      <alignment horizontal="center" vertical="center"/>
    </xf>
    <xf numFmtId="168" fontId="5" fillId="0" borderId="2" xfId="4" applyNumberFormat="1" applyFont="1" applyFill="1" applyBorder="1" applyAlignment="1">
      <alignment horizontal="center" vertical="center"/>
    </xf>
    <xf numFmtId="168" fontId="5" fillId="6" borderId="2" xfId="2" applyNumberFormat="1" applyFont="1" applyFill="1" applyBorder="1" applyAlignment="1" applyProtection="1">
      <alignment horizontal="center" vertical="center"/>
    </xf>
    <xf numFmtId="168" fontId="5" fillId="0" borderId="2" xfId="2" applyNumberFormat="1" applyFont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0" fontId="10" fillId="0" borderId="0" xfId="2" applyFont="1" applyFill="1" applyAlignment="1">
      <alignment horizontal="center" wrapText="1"/>
    </xf>
    <xf numFmtId="0" fontId="10" fillId="0" borderId="0" xfId="2" applyNumberFormat="1" applyFont="1" applyFill="1" applyAlignment="1">
      <alignment horizontal="center" wrapText="1"/>
    </xf>
    <xf numFmtId="0" fontId="5" fillId="0" borderId="0" xfId="7" applyFont="1" applyFill="1" applyAlignment="1">
      <alignment horizontal="center" vertical="center"/>
    </xf>
    <xf numFmtId="0" fontId="5" fillId="0" borderId="0" xfId="7" applyNumberFormat="1" applyFont="1" applyFill="1" applyAlignment="1">
      <alignment horizontal="center" vertical="center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0" fontId="10" fillId="2" borderId="4" xfId="2" applyFont="1" applyFill="1" applyBorder="1" applyAlignment="1" applyProtection="1">
      <alignment horizontal="center" vertical="center" wrapText="1"/>
      <protection locked="0"/>
    </xf>
    <xf numFmtId="0" fontId="10" fillId="2" borderId="9" xfId="2" applyFont="1" applyFill="1" applyBorder="1" applyAlignment="1" applyProtection="1">
      <alignment horizontal="center" vertical="center" wrapText="1"/>
      <protection locked="0"/>
    </xf>
    <xf numFmtId="4" fontId="10" fillId="0" borderId="2" xfId="2" applyNumberFormat="1" applyFont="1" applyFill="1" applyBorder="1" applyAlignment="1" applyProtection="1">
      <alignment horizontal="center"/>
      <protection locked="0"/>
    </xf>
    <xf numFmtId="0" fontId="10" fillId="0" borderId="3" xfId="2" applyFont="1" applyFill="1" applyBorder="1" applyAlignment="1" applyProtection="1">
      <alignment horizontal="center" vertical="center" wrapText="1"/>
      <protection locked="0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4" fontId="10" fillId="0" borderId="5" xfId="2" applyNumberFormat="1" applyFont="1" applyFill="1" applyBorder="1" applyAlignment="1" applyProtection="1">
      <alignment horizontal="center" vertical="center" textRotation="90" wrapText="1"/>
      <protection locked="0"/>
    </xf>
    <xf numFmtId="4" fontId="10" fillId="0" borderId="6" xfId="2" applyNumberFormat="1" applyFont="1" applyFill="1" applyBorder="1" applyAlignment="1" applyProtection="1">
      <alignment horizontal="center" vertical="center" textRotation="90" wrapText="1"/>
      <protection locked="0"/>
    </xf>
    <xf numFmtId="4" fontId="10" fillId="0" borderId="7" xfId="2" applyNumberFormat="1" applyFont="1" applyFill="1" applyBorder="1" applyAlignment="1" applyProtection="1">
      <alignment horizontal="center" vertical="center" textRotation="90" wrapText="1"/>
      <protection locked="0"/>
    </xf>
    <xf numFmtId="4" fontId="10" fillId="0" borderId="8" xfId="2" applyNumberFormat="1" applyFont="1" applyFill="1" applyBorder="1" applyAlignment="1" applyProtection="1">
      <alignment horizontal="center" vertical="center" textRotation="90" wrapText="1"/>
      <protection locked="0"/>
    </xf>
    <xf numFmtId="4" fontId="10" fillId="0" borderId="2" xfId="2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0" xfId="2" applyFont="1" applyFill="1" applyAlignment="1">
      <alignment horizontal="center"/>
    </xf>
    <xf numFmtId="0" fontId="10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NumberFormat="1" applyFont="1" applyFill="1" applyAlignment="1">
      <alignment horizontal="center"/>
    </xf>
    <xf numFmtId="0" fontId="10" fillId="0" borderId="0" xfId="7" applyFont="1" applyFill="1" applyAlignment="1">
      <alignment horizontal="center" vertical="center"/>
    </xf>
    <xf numFmtId="0" fontId="10" fillId="0" borderId="0" xfId="7" applyNumberFormat="1" applyFont="1" applyFill="1" applyAlignment="1">
      <alignment horizontal="center" vertical="center"/>
    </xf>
    <xf numFmtId="4" fontId="12" fillId="2" borderId="4" xfId="2" applyNumberFormat="1" applyFont="1" applyFill="1" applyBorder="1" applyAlignment="1" applyProtection="1">
      <alignment horizontal="center" vertical="center" wrapText="1"/>
      <protection locked="0"/>
    </xf>
    <xf numFmtId="4" fontId="12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4" fontId="10" fillId="2" borderId="2" xfId="2" applyNumberFormat="1" applyFont="1" applyFill="1" applyBorder="1" applyAlignment="1" applyProtection="1">
      <alignment horizontal="center" vertical="center" textRotation="90" wrapText="1"/>
      <protection locked="0"/>
    </xf>
    <xf numFmtId="4" fontId="12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10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10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10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2" applyFont="1" applyAlignment="1">
      <alignment horizontal="center"/>
    </xf>
    <xf numFmtId="0" fontId="16" fillId="0" borderId="13" xfId="12" applyFont="1" applyBorder="1" applyAlignment="1">
      <alignment horizontal="center" vertical="center" wrapText="1"/>
    </xf>
    <xf numFmtId="0" fontId="16" fillId="0" borderId="6" xfId="12" applyFont="1" applyBorder="1" applyAlignment="1">
      <alignment horizontal="center" vertical="center" wrapText="1"/>
    </xf>
    <xf numFmtId="0" fontId="16" fillId="0" borderId="15" xfId="12" applyFont="1" applyBorder="1" applyAlignment="1">
      <alignment horizontal="center" vertical="center" wrapText="1"/>
    </xf>
    <xf numFmtId="0" fontId="16" fillId="0" borderId="8" xfId="12" applyFont="1" applyBorder="1" applyAlignment="1">
      <alignment horizontal="center" vertical="center" wrapText="1"/>
    </xf>
    <xf numFmtId="0" fontId="16" fillId="0" borderId="10" xfId="12" applyFont="1" applyBorder="1" applyAlignment="1">
      <alignment horizontal="center" vertical="center" wrapText="1"/>
    </xf>
    <xf numFmtId="0" fontId="16" fillId="0" borderId="14" xfId="12" applyFont="1" applyBorder="1" applyAlignment="1">
      <alignment horizontal="center" vertical="center" wrapText="1"/>
    </xf>
    <xf numFmtId="0" fontId="16" fillId="0" borderId="3" xfId="12" applyFont="1" applyBorder="1" applyAlignment="1">
      <alignment horizontal="center" vertical="center" wrapText="1"/>
    </xf>
    <xf numFmtId="0" fontId="16" fillId="0" borderId="1" xfId="12" applyFont="1" applyBorder="1" applyAlignment="1">
      <alignment horizontal="center" vertical="center" wrapText="1"/>
    </xf>
    <xf numFmtId="0" fontId="16" fillId="0" borderId="4" xfId="12" applyFont="1" applyBorder="1" applyAlignment="1">
      <alignment horizontal="center" vertical="center" wrapText="1"/>
    </xf>
    <xf numFmtId="0" fontId="16" fillId="0" borderId="9" xfId="12" applyFont="1" applyBorder="1" applyAlignment="1">
      <alignment horizontal="center" vertical="center" wrapText="1"/>
    </xf>
    <xf numFmtId="0" fontId="16" fillId="0" borderId="1" xfId="7" applyFont="1" applyBorder="1" applyAlignment="1">
      <alignment horizontal="center" vertical="center" wrapText="1"/>
    </xf>
    <xf numFmtId="0" fontId="16" fillId="0" borderId="4" xfId="7" applyFont="1" applyBorder="1" applyAlignment="1">
      <alignment horizontal="center" vertical="center" wrapText="1"/>
    </xf>
    <xf numFmtId="0" fontId="16" fillId="0" borderId="10" xfId="7" applyFont="1" applyBorder="1" applyAlignment="1">
      <alignment horizontal="center" vertical="center" wrapText="1"/>
    </xf>
    <xf numFmtId="0" fontId="16" fillId="0" borderId="14" xfId="7" applyFont="1" applyBorder="1" applyAlignment="1">
      <alignment horizontal="center" vertical="center" wrapText="1"/>
    </xf>
    <xf numFmtId="0" fontId="16" fillId="0" borderId="3" xfId="7" applyFont="1" applyBorder="1" applyAlignment="1">
      <alignment horizontal="center" vertical="center" wrapText="1"/>
    </xf>
    <xf numFmtId="0" fontId="16" fillId="0" borderId="9" xfId="7" applyFont="1" applyBorder="1" applyAlignment="1">
      <alignment horizontal="center" vertical="center" wrapText="1"/>
    </xf>
    <xf numFmtId="0" fontId="16" fillId="0" borderId="13" xfId="7" applyFont="1" applyBorder="1" applyAlignment="1">
      <alignment horizontal="center" vertical="center" wrapText="1"/>
    </xf>
    <xf numFmtId="0" fontId="16" fillId="0" borderId="5" xfId="7" applyFont="1" applyBorder="1" applyAlignment="1">
      <alignment horizontal="center" vertical="center" wrapText="1"/>
    </xf>
    <xf numFmtId="0" fontId="16" fillId="0" borderId="6" xfId="7" applyFont="1" applyBorder="1" applyAlignment="1">
      <alignment horizontal="center" vertical="center" wrapText="1"/>
    </xf>
    <xf numFmtId="0" fontId="16" fillId="0" borderId="15" xfId="7" applyFont="1" applyBorder="1" applyAlignment="1">
      <alignment horizontal="center" vertical="center" wrapText="1"/>
    </xf>
    <xf numFmtId="0" fontId="16" fillId="0" borderId="7" xfId="7" applyFont="1" applyBorder="1" applyAlignment="1">
      <alignment horizontal="center" vertical="center" wrapText="1"/>
    </xf>
    <xf numFmtId="0" fontId="16" fillId="0" borderId="8" xfId="7" applyFont="1" applyBorder="1" applyAlignment="1">
      <alignment horizontal="center" vertical="center" wrapText="1"/>
    </xf>
    <xf numFmtId="0" fontId="12" fillId="0" borderId="0" xfId="7" applyFont="1" applyAlignment="1">
      <alignment horizontal="center"/>
    </xf>
    <xf numFmtId="0" fontId="15" fillId="0" borderId="0" xfId="7" applyFont="1" applyAlignment="1">
      <alignment horizontal="center"/>
    </xf>
    <xf numFmtId="0" fontId="17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0" fontId="12" fillId="6" borderId="14" xfId="7" applyFont="1" applyFill="1" applyBorder="1" applyAlignment="1">
      <alignment horizontal="center" vertical="center" wrapText="1"/>
    </xf>
    <xf numFmtId="0" fontId="12" fillId="6" borderId="3" xfId="7" applyFont="1" applyFill="1" applyBorder="1" applyAlignment="1">
      <alignment horizontal="center" vertical="center" wrapText="1"/>
    </xf>
    <xf numFmtId="0" fontId="12" fillId="0" borderId="10" xfId="7" applyFont="1" applyBorder="1" applyAlignment="1">
      <alignment horizontal="center" vertical="center" wrapText="1"/>
    </xf>
    <xf numFmtId="0" fontId="12" fillId="0" borderId="14" xfId="7" applyFont="1" applyBorder="1" applyAlignment="1">
      <alignment horizontal="center" vertical="center" wrapText="1"/>
    </xf>
    <xf numFmtId="0" fontId="12" fillId="0" borderId="3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left" vertical="center" wrapText="1"/>
    </xf>
    <xf numFmtId="0" fontId="7" fillId="0" borderId="2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 wrapText="1"/>
    </xf>
    <xf numFmtId="0" fontId="7" fillId="0" borderId="10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7" fillId="0" borderId="9" xfId="7" applyFont="1" applyBorder="1" applyAlignment="1">
      <alignment horizontal="center" vertical="center" wrapText="1"/>
    </xf>
  </cellXfs>
  <cellStyles count="17">
    <cellStyle name="Обычный" xfId="0" builtinId="0"/>
    <cellStyle name="Обычный 10" xfId="4"/>
    <cellStyle name="Обычный 13" xfId="16"/>
    <cellStyle name="Обычный 2" xfId="12"/>
    <cellStyle name="Обычный 2 2" xfId="15"/>
    <cellStyle name="Обычный 3 2" xfId="2"/>
    <cellStyle name="Обычный 35 2" xfId="10"/>
    <cellStyle name="Обычный 4 21" xfId="5"/>
    <cellStyle name="Обычный 4 26" xfId="11"/>
    <cellStyle name="Обычный 49" xfId="3"/>
    <cellStyle name="Обычный 5" xfId="14"/>
    <cellStyle name="Обычный 5 2" xfId="8"/>
    <cellStyle name="Обычный 7 3 2" xfId="7"/>
    <cellStyle name="Обычный 7 53" xfId="6"/>
    <cellStyle name="Процентный" xfId="1" builtinId="5"/>
    <cellStyle name="Процентный 3" xfId="13"/>
    <cellStyle name="Процентный 7" xfId="9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melyanova/Local%20Settings/Temporary%20Internet%20Files/Content.Outlook/U8PG84DT/EXCEL/&#1056;&#1069;&#1050;/2007/&#1058;&#1072;&#1073;.17%20&#1058;&#1088;&#1077;&#1075;.2006-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55;&#1056;%202013%20&#1075;&#1086;&#1076;/&#1050;&#1054;&#1056;&#1056;&#1045;&#1050;&#1058;&#1048;&#1056;&#1054;&#1042;&#1050;&#1040;/&#1074;&#1072;&#1088;&#1080;&#1072;&#1085;&#1090;%20&#1085;&#1072;%20%20&#1050;&#1048;/&#1087;&#1086;&#1074;&#1090;&#1086;&#1088;&#1085;&#1086;%20&#1085;&#1072;%20&#1050;&#1048;/&#1072;&#1085;&#1072;&#1083;&#1080;&#1079;%20&#1075;&#1086;&#1090;&#1086;&#1074;&#1085;&#1086;&#1089;&#1090;&#1080;%20&#1086;&#1073;&#1098;&#1077;&#1082;&#1090;&#1086;&#1074;/&#1056;&#106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ban2\Documents%20and%20Settings\klepikov_yg\Local%20Settings\Temporary%20Internet%20Files\Content.Outlook\2UMNX8RJ\Information%20blok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ban2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ban2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binina/Desktop/D/&#1084;&#1086;&#1080;/&#1084;&#1086;&#1080;%20&#1076;&#1086;&#1082;&#1080;/&#1056;&#1040;&#1057;&#1063;&#1045;&#1058;%20&#1086;&#1090;&#1087;&#1091;&#1089;&#1082;&#1085;&#1099;&#109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ban2\DOCUME~1\ZARETS~1\LOCALS~1\Temp\AsudViewed\090000028b73714b\&#1055;&#1086;&#1089;&#1090;&#1072;&#1085;&#1086;&#1074;&#1082;&#1072;_&#1087;&#1086;&#1076;_&#1085;&#1072;&#1087;&#1088;&#1103;&#1078;&#1077;&#1085;&#1080;&#1077;_&#1086;&#1073;&#1098;&#1077;&#1082;&#1090;&#1086;&#1074;_&#1042;&#1051;_&#1080;_&#1055;&#1057;_&#1074;_2011_&#1075;&#1086;&#1076;&#1091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ban2\Users\sinev_mn\AppData\Local\Temp\7zO6788.tmp\&#1055;&#1088;&#1080;&#1083;&#1086;&#1078;&#1077;&#1085;&#1080;&#1077;_&#1060;&#1086;&#1088;&#1084;&#1072;&#1090;&#1099;%20&#1041;&#1055;_&#1089;%20&#1091;&#1095;&#1077;&#1090;&#1086;&#1084;%20&#1087;&#1088;&#1072;&#1074;&#1086;&#108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ban2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btv\Application%20Data\Microsoft\Excel\&#1059;&#1085;&#1077;&#1095;&#1089;&#1082;&#1080;&#1081;%20&#1056;&#1069;&#1057;(&#1086;&#1073;&#1088;&#1072;&#1073;&#1086;&#1090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binina/Desktop/D/&#1048;&#1085;&#1074;&#1077;&#1089;&#1090;%20&#1087;&#1088;&#1086;&#1075;&#1088;&#1072;&#1084;&#1084;&#1072;/&#1042;&#1067;&#1055;&#1054;&#1051;&#1053;&#1045;&#1053;&#1048;&#1045;%20&#1048;&#1055;/2020/4%20&#1082;&#1074;%202020/&#1085;&#1086;&#1074;&#1072;&#1103;%20&#1092;&#1086;&#1088;&#1084;&#1072;%20&#1086;&#1090;&#1095;&#1077;&#1090;&#1072;/&#1048;&#1055;&#1056;%20&#1053;&#1056;&#1069;&#1057;%204%20&#1082;&#1074;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ban2\DOCUME~1\muser\LOCALS~1\Temp\bat\ARM_BP_RSK_V10_0_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ban2\Documents%20and%20Settings\klepikov_yg\&#1056;&#1072;&#1073;&#1086;&#1095;&#1080;&#1081;%20&#1089;&#1090;&#1086;&#1083;\Information%20bl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бизнес-систем"/>
      <sheetName val="перечень ОИК"/>
      <sheetName val="перечень СКО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"/>
      <sheetName val="17"/>
    </sheetNames>
    <sheetDataSet>
      <sheetData sheetId="0" refreshError="1"/>
      <sheetData sheetId="1" refreshError="1">
        <row r="8">
          <cell r="E8">
            <v>0</v>
          </cell>
        </row>
        <row r="24">
          <cell r="G24">
            <v>7705</v>
          </cell>
          <cell r="H24">
            <v>7705</v>
          </cell>
          <cell r="J24">
            <v>0</v>
          </cell>
          <cell r="K24">
            <v>0</v>
          </cell>
          <cell r="L24">
            <v>20011</v>
          </cell>
          <cell r="M24">
            <v>22136</v>
          </cell>
        </row>
        <row r="25">
          <cell r="G25">
            <v>223</v>
          </cell>
          <cell r="H25">
            <v>223</v>
          </cell>
        </row>
        <row r="26">
          <cell r="G26">
            <v>394826</v>
          </cell>
          <cell r="H26">
            <v>394826</v>
          </cell>
          <cell r="J26">
            <v>12226</v>
          </cell>
          <cell r="K26">
            <v>125925</v>
          </cell>
          <cell r="L26">
            <v>205562</v>
          </cell>
          <cell r="M26">
            <v>190773</v>
          </cell>
        </row>
        <row r="28">
          <cell r="G28">
            <v>588833</v>
          </cell>
          <cell r="H28">
            <v>588833</v>
          </cell>
          <cell r="J28">
            <v>0</v>
          </cell>
          <cell r="K28">
            <v>7497</v>
          </cell>
          <cell r="L28">
            <v>85962</v>
          </cell>
          <cell r="M28">
            <v>1334066</v>
          </cell>
        </row>
        <row r="30">
          <cell r="G30">
            <v>64336</v>
          </cell>
          <cell r="H30">
            <v>64336</v>
          </cell>
          <cell r="J30">
            <v>0</v>
          </cell>
          <cell r="K30">
            <v>9450</v>
          </cell>
          <cell r="L30">
            <v>18155</v>
          </cell>
          <cell r="M30">
            <v>24929</v>
          </cell>
        </row>
        <row r="31">
          <cell r="G31">
            <v>13926</v>
          </cell>
          <cell r="H31">
            <v>13926</v>
          </cell>
          <cell r="J31">
            <v>0</v>
          </cell>
          <cell r="K31">
            <v>2906</v>
          </cell>
          <cell r="L31">
            <v>7266</v>
          </cell>
          <cell r="M31">
            <v>4359</v>
          </cell>
        </row>
        <row r="32">
          <cell r="G32">
            <v>1351</v>
          </cell>
          <cell r="H32">
            <v>1351</v>
          </cell>
          <cell r="J32">
            <v>0</v>
          </cell>
          <cell r="K32">
            <v>0</v>
          </cell>
          <cell r="L32">
            <v>0</v>
          </cell>
          <cell r="M32">
            <v>1495</v>
          </cell>
        </row>
        <row r="33">
          <cell r="G33">
            <v>1665</v>
          </cell>
          <cell r="H33">
            <v>1665</v>
          </cell>
          <cell r="J33">
            <v>0</v>
          </cell>
          <cell r="K33">
            <v>5074</v>
          </cell>
          <cell r="L33">
            <v>12686</v>
          </cell>
          <cell r="M33">
            <v>7611</v>
          </cell>
        </row>
        <row r="36">
          <cell r="G36">
            <v>140680</v>
          </cell>
          <cell r="H36">
            <v>140680</v>
          </cell>
          <cell r="J36">
            <v>0</v>
          </cell>
          <cell r="K36">
            <v>1732</v>
          </cell>
          <cell r="L36">
            <v>35982</v>
          </cell>
          <cell r="M36">
            <v>133058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Регионы"/>
      <sheetName val="перекрестка"/>
      <sheetName val="18.2"/>
      <sheetName val="21.3"/>
      <sheetName val="2.3"/>
      <sheetName val="P2.1"/>
      <sheetName val="4_1"/>
      <sheetName val="6_1"/>
      <sheetName val="17_1"/>
      <sheetName val="24_1"/>
      <sheetName val="18_2"/>
      <sheetName val="21_3"/>
      <sheetName val="2_3"/>
      <sheetName val="P2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/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Э"/>
    </sheetNames>
    <definedNames>
      <definedName name="P2_SCOPE_FULL_LOAD" refersTo="#ССЫЛКА!"/>
      <definedName name="P3_SCOPE_FULL_LOAD" refersTo="#ССЫЛКА!"/>
      <definedName name="P4_SCOPE_FULL_LOAD" refersTo="#ССЫЛКА!"/>
      <definedName name="P5_SCOPE_FULL_LOAD" refersTo="#ССЫЛКА!"/>
      <definedName name="P6_SCOPE_FULL_LOAD" refersTo="#ССЫЛКА!"/>
      <definedName name="P7_SCOPE_FULL_LOAD" refersTo="#ССЫЛКА!"/>
      <definedName name="P8_SCOPE_FULL_LOAD" refersTo="#ССЫЛКА!"/>
      <definedName name="P9_SCOPE_FULL_LOAD" refersTo="#ССЫЛКА!"/>
    </definedNames>
    <sheetDataSet>
      <sheetData sheetId="0">
        <row r="16">
          <cell r="B16" t="str">
            <v xml:space="preserve">Наименование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ЭТЛ"/>
      <sheetName val="Добло"/>
      <sheetName val="TEHSHEET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4">
          <cell r="K4" t="str">
            <v>Проектная мощность/
протяженность сетей (корректировка)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40">
          <cell r="J40">
            <v>0</v>
          </cell>
          <cell r="K40">
            <v>0</v>
          </cell>
        </row>
        <row r="139">
          <cell r="F139" t="str">
            <v>нет</v>
          </cell>
          <cell r="G139">
            <v>0</v>
          </cell>
        </row>
        <row r="145">
          <cell r="F145" t="str">
            <v>нет</v>
          </cell>
          <cell r="G145">
            <v>0</v>
          </cell>
        </row>
      </sheetData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>
        <row r="10">
          <cell r="B10">
            <v>0</v>
          </cell>
        </row>
      </sheetData>
      <sheetData sheetId="45">
        <row r="11">
          <cell r="L11">
            <v>14851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Регионы"/>
      <sheetName val="Справочники"/>
      <sheetName val="16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共機J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</sheetNames>
    <sheetDataSet>
      <sheetData sheetId="0">
        <row r="4">
          <cell r="C4" t="str">
            <v>Гуджоян Дмитрий Олегович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9"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</row>
        <row r="10"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/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9">
          <cell r="J39">
            <v>0</v>
          </cell>
          <cell r="K39">
            <v>0</v>
          </cell>
        </row>
        <row r="40">
          <cell r="J40">
            <v>0</v>
          </cell>
          <cell r="K40">
            <v>0</v>
          </cell>
        </row>
        <row r="41">
          <cell r="J41">
            <v>0</v>
          </cell>
          <cell r="K41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J47">
            <v>0</v>
          </cell>
          <cell r="K47">
            <v>0</v>
          </cell>
        </row>
        <row r="48"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</row>
        <row r="49"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</row>
        <row r="50"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  <cell r="E54" t="str">
            <v>71 михалева</v>
          </cell>
          <cell r="F54" t="str">
            <v>ten@mrsksevzap.ru</v>
          </cell>
          <cell r="G54">
            <v>0</v>
          </cell>
        </row>
        <row r="55">
          <cell r="C55" t="str">
            <v>Поветкина Анаа Александровна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Крылова Ариадна Александровна</v>
          </cell>
          <cell r="E56">
            <v>0</v>
          </cell>
          <cell r="F56">
            <v>0</v>
          </cell>
          <cell r="G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58">
          <cell r="E58" t="str">
            <v>8-911-811-84-49</v>
          </cell>
          <cell r="F58">
            <v>0</v>
          </cell>
          <cell r="G58">
            <v>0</v>
          </cell>
        </row>
        <row r="59">
          <cell r="E59" t="str">
            <v>8 (911) 712-24-05</v>
          </cell>
          <cell r="F59" t="str">
            <v>avk@mrsksevzap.ru</v>
          </cell>
          <cell r="G59">
            <v>26131</v>
          </cell>
        </row>
        <row r="60">
          <cell r="E60" t="str">
            <v>8(911) 140-53-84</v>
          </cell>
          <cell r="F60" t="str">
            <v>titov@mrsksevzap.ru</v>
          </cell>
          <cell r="G60">
            <v>23110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 t="str">
            <v/>
          </cell>
          <cell r="G62">
            <v>0</v>
          </cell>
        </row>
        <row r="63">
          <cell r="E63" t="str">
            <v>8-911-712-24-00</v>
          </cell>
          <cell r="F63">
            <v>0</v>
          </cell>
          <cell r="G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 t="str">
            <v>912-2300411</v>
          </cell>
          <cell r="F66">
            <v>0</v>
          </cell>
          <cell r="G66">
            <v>0</v>
          </cell>
        </row>
        <row r="69">
          <cell r="E69" t="str">
            <v>8-912-23-00-407</v>
          </cell>
          <cell r="F69">
            <v>0</v>
          </cell>
          <cell r="G69">
            <v>0</v>
          </cell>
        </row>
        <row r="70">
          <cell r="E70" t="str">
            <v>912-22-78-144</v>
          </cell>
          <cell r="F70">
            <v>0</v>
          </cell>
          <cell r="G70">
            <v>0</v>
          </cell>
        </row>
        <row r="71">
          <cell r="E71" t="str">
            <v>8-912-2320426</v>
          </cell>
          <cell r="F71">
            <v>0</v>
          </cell>
          <cell r="G71">
            <v>0</v>
          </cell>
        </row>
        <row r="72">
          <cell r="E72">
            <v>0</v>
          </cell>
          <cell r="F72" t="str">
            <v>MRagozina@MRSK-URAL.RU</v>
          </cell>
          <cell r="G72">
            <v>0</v>
          </cell>
        </row>
        <row r="73">
          <cell r="E73">
            <v>0</v>
          </cell>
          <cell r="F73" t="str">
            <v>nsoboleva@mrsk-ural.ru</v>
          </cell>
          <cell r="G73">
            <v>0</v>
          </cell>
        </row>
        <row r="74">
          <cell r="E74" t="str">
            <v>8-912-23-00-425</v>
          </cell>
          <cell r="F74">
            <v>0</v>
          </cell>
          <cell r="G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</row>
        <row r="76">
          <cell r="E76" t="str">
            <v>сот. тел. 908-635-29-68</v>
          </cell>
          <cell r="F76">
            <v>0</v>
          </cell>
          <cell r="G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</row>
        <row r="81">
          <cell r="E81" t="str">
            <v>912-2300407</v>
          </cell>
          <cell r="F81" t="str">
            <v>YuMaksimova@mrsk-uv.ru</v>
          </cell>
          <cell r="G81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/>
      <sheetData sheetId="3"/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>
        <row r="2">
          <cell r="A2">
            <v>0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РАСЧЕТ отпускных"/>
    </sheetNames>
    <definedNames>
      <definedName name="P1_SCOPE_CORR" refersTo="#ССЫЛКА!"/>
      <definedName name="P1_SCOPE_DOP" refersTo="#ССЫЛКА!"/>
      <definedName name="P1_SCOPE_FST7" refersTo="#ССЫЛКА!"/>
      <definedName name="P1_SCOPE_IND" refersTo="#ССЫЛКА!"/>
      <definedName name="P1_SCOPE_IND2" refersTo="#ССЫЛКА!"/>
      <definedName name="P1_SCOPE_NotInd3" refersTo="#ССЫЛКА!"/>
      <definedName name="P1_SCOPE_SAVE2" refersTo="#ССЫЛКА!"/>
      <definedName name="P1_SCOPE_SV_LD1" refersTo="#ССЫЛКА!"/>
      <definedName name="P2_SCOPE_CORR" refersTo="#ССЫЛКА!"/>
      <definedName name="P2_SCOPE_IND" refersTo="#ССЫЛКА!"/>
      <definedName name="P2_SCOPE_IND2" refersTo="#ССЫЛКА!"/>
      <definedName name="P2_SCOPE_NotInd3" refersTo="#ССЫЛКА!"/>
      <definedName name="P2_SCOPE_SAVE2" refersTo="#ССЫЛКА!"/>
      <definedName name="P3_SCOPE_IND" refersTo="#ССЫЛКА!"/>
      <definedName name="P3_SCOPE_IND2" refersTo="#ССЫЛКА!"/>
      <definedName name="P4_SCOPE_IND" refersTo="#ССЫЛКА!"/>
      <definedName name="P4_SCOPE_IND2" refersTo="#ССЫЛКА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на_1_тут"/>
      <sheetName val="ВАРИАНТ_3_РАБОЧИЙ"/>
      <sheetName val="план_2000"/>
      <sheetName val="Главная_для_ТП"/>
      <sheetName val="1_15_(д_б_)"/>
      <sheetName val="ФОТ по месяцам"/>
      <sheetName val="Смета ДУ и ПД"/>
      <sheetName val="Главная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Справочно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П.8."/>
      <sheetName val="Информ-я о регулируемой орг-и"/>
      <sheetName val="Автозаполнение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Нормы325"/>
      <sheetName val="TOPLIWO"/>
      <sheetName val="2018"/>
      <sheetName val="2019"/>
      <sheetName val="Справочник"/>
      <sheetName val="договора-ОТЧЕТутв.Б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Справочники"/>
      <sheetName val="Лист"/>
      <sheetName val="навигация"/>
      <sheetName val="Т12"/>
      <sheetName val="Т3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Регионы"/>
      <sheetName val="FES"/>
      <sheetName val="Рейтинг"/>
      <sheetName val="~5537733"/>
      <sheetName val="Лист"/>
      <sheetName val="Данные"/>
      <sheetName val="REESTR"/>
      <sheetName val="1ВС"/>
      <sheetName val="SHPZ"/>
      <sheetName val="2008 -2010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Титульный лист"/>
      <sheetName val="~5537733.xls"/>
      <sheetName val="Вспомогат_по месяцам_"/>
      <sheetName val="Вспомогат(по месяцам)"/>
      <sheetName val="Гр5(о)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производство"/>
      <sheetName val="План Газпрома"/>
      <sheetName val="Лист1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ЭП нов"/>
      <sheetName val="ЛЭП рек"/>
      <sheetName val="Свод ЛЭП"/>
      <sheetName val="ПС нов"/>
      <sheetName val="ПС рек"/>
      <sheetName val="П9-2.вводы"/>
      <sheetName val="У.Е. (ПС)"/>
      <sheetName val="Справочники"/>
      <sheetName val="Баланс"/>
      <sheetName val="ИТ-бюджет"/>
      <sheetName val="t_настрой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7.СПП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t_проверки"/>
      <sheetName val="t_настройки"/>
      <sheetName val="ПС рек"/>
      <sheetName val="ЛЭП нов"/>
      <sheetName val="БИ-2-18-П"/>
      <sheetName val="БИ-2-19-П"/>
      <sheetName val="БИ-2-7-П"/>
      <sheetName val="БИ-2-9-П"/>
      <sheetName val="БИ-2-14-П"/>
      <sheetName val="БИ-2-16-П"/>
      <sheetName val=""/>
    </sheetNames>
    <sheetDataSet>
      <sheetData sheetId="0">
        <row r="8">
          <cell r="B8" t="str">
            <v>ОАО «МРСК Волги»</v>
          </cell>
        </row>
      </sheetData>
      <sheetData sheetId="1">
        <row r="8">
          <cell r="B8" t="str">
            <v>ОАО «МРСК Волги»</v>
          </cell>
        </row>
      </sheetData>
      <sheetData sheetId="2">
        <row r="8">
          <cell r="B8" t="str">
            <v>ОАО «МРСК Волги»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J9">
            <v>0.5</v>
          </cell>
        </row>
      </sheetData>
      <sheetData sheetId="16">
        <row r="8">
          <cell r="I8">
            <v>2009</v>
          </cell>
        </row>
      </sheetData>
      <sheetData sheetId="17">
        <row r="8">
          <cell r="I8">
            <v>2009</v>
          </cell>
        </row>
      </sheetData>
      <sheetData sheetId="18">
        <row r="8">
          <cell r="I8">
            <v>2009</v>
          </cell>
        </row>
      </sheetData>
      <sheetData sheetId="19">
        <row r="8">
          <cell r="B8" t="str">
            <v>ОАО «МРСК Волги»</v>
          </cell>
        </row>
      </sheetData>
      <sheetData sheetId="20">
        <row r="8">
          <cell r="B8" t="str">
            <v>ОАО «МРСК Волги»</v>
          </cell>
        </row>
      </sheetData>
      <sheetData sheetId="21">
        <row r="8">
          <cell r="B8" t="str">
            <v>ОАО «МРСК Волги»</v>
          </cell>
        </row>
      </sheetData>
      <sheetData sheetId="22">
        <row r="8">
          <cell r="B8" t="str">
            <v>ОАО «МРСК Волги»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Общий свод (2)"/>
      <sheetName val="навигация"/>
      <sheetName val="Т19.1"/>
      <sheetName val="Т1.1.1"/>
      <sheetName val="Т1.2.1"/>
      <sheetName val="Т3"/>
      <sheetName val="расшифровка"/>
      <sheetName val="1997"/>
      <sheetName val="1998"/>
      <sheetName val="2002(v2)"/>
      <sheetName val="2002(v1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списки"/>
      <sheetName val="продВ(I)"/>
      <sheetName val="Приложение 2.1"/>
      <sheetName val="Причины"/>
      <sheetName val="Сл7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</sheetNames>
    <sheetDataSet>
      <sheetData sheetId="0">
        <row r="5">
          <cell r="H5">
            <v>0.24</v>
          </cell>
        </row>
      </sheetData>
      <sheetData sheetId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ВЛ,КЛ 35 и выше"/>
      <sheetName val="Шаблон ВЛ,КЛ 6-20"/>
      <sheetName val="Шаблон ВЛ КЛ 04"/>
      <sheetName val="Спр. Инд. структуры"/>
      <sheetName val="Спр. Типы ТМ"/>
      <sheetName val="Спр. классов АРМов"/>
      <sheetName val="Спр. Виды ТМ"/>
      <sheetName val="Спр. групп полном"/>
      <sheetName val="Спр. Заводы Расп"/>
      <sheetName val="Спр. МестоРасп"/>
      <sheetName val="Спр. произв участ"/>
      <sheetName val="Спр. бизнес-сфер"/>
      <sheetName val="Спр. МВЗ"/>
      <sheetName val="Спр. перерасч заказ"/>
      <sheetName val="Спр. планир завод"/>
      <sheetName val="Спр. Группы плановиков"/>
      <sheetName val="Спр. каталога кодов"/>
      <sheetName val="Спр. ИД сети"/>
      <sheetName val="Спр. средств 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форма"/>
      <sheetName val="Форма 11"/>
      <sheetName val="Форма 12 "/>
      <sheetName val="Форма 13"/>
      <sheetName val="форма 14 "/>
      <sheetName val="форма 15 "/>
      <sheetName val="Форма 16"/>
      <sheetName val="Форма 17"/>
      <sheetName val="форма 18"/>
      <sheetName val=" форма 19"/>
      <sheetName val="форма 20"/>
    </sheetNames>
    <sheetDataSet>
      <sheetData sheetId="0">
        <row r="9">
          <cell r="A9" t="str">
            <v>полное наименование субъекта электроэнергетики</v>
          </cell>
        </row>
        <row r="27">
          <cell r="B27" t="str">
            <v>Республика Саха (Якутия)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Баланс энергии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УФ-61"/>
      <sheetName val="FES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 refreshError="1"/>
      <sheetData sheetId="6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"/>
      <sheetName val="5"/>
      <sheetName val="main gate house"/>
      <sheetName val="П1.4, П1.5 -Томская обл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Данные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14б ДПН отчет"/>
      <sheetName val="16а Сводный анализ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</sheetNames>
    <sheetDataSet>
      <sheetData sheetId="0"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/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/>
          </cell>
          <cell r="E51">
            <v>0</v>
          </cell>
          <cell r="F51">
            <v>0</v>
          </cell>
          <cell r="G51">
            <v>0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/>
          </cell>
          <cell r="G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</row>
        <row r="68">
          <cell r="C68" t="str">
            <v>Юлдашева Ирина Николаевна</v>
          </cell>
          <cell r="D68" t="str">
            <v>216-88-66215-25-51</v>
          </cell>
          <cell r="E68" t="str">
            <v>912-23-20-415</v>
          </cell>
          <cell r="F68">
            <v>0</v>
          </cell>
          <cell r="G68">
            <v>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/>
          </cell>
          <cell r="F82">
            <v>0</v>
          </cell>
          <cell r="G82">
            <v>0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/>
      <sheetData sheetId="64"/>
      <sheetData sheetId="65"/>
      <sheetData sheetId="66"/>
      <sheetData sheetId="67"/>
      <sheetData sheetId="68">
        <row r="2">
          <cell r="A2">
            <v>0</v>
          </cell>
        </row>
      </sheetData>
      <sheetData sheetId="69"/>
      <sheetData sheetId="70"/>
      <sheetData sheetId="71"/>
      <sheetData sheetId="72"/>
      <sheetData sheetId="73">
        <row r="4">
          <cell r="C4">
            <v>0</v>
          </cell>
        </row>
      </sheetData>
      <sheetData sheetId="74">
        <row r="4">
          <cell r="C4">
            <v>0</v>
          </cell>
        </row>
      </sheetData>
      <sheetData sheetId="75">
        <row r="4">
          <cell r="C4">
            <v>0</v>
          </cell>
        </row>
      </sheetData>
      <sheetData sheetId="76">
        <row r="2">
          <cell r="A2">
            <v>0</v>
          </cell>
        </row>
      </sheetData>
      <sheetData sheetId="77">
        <row r="4">
          <cell r="C4">
            <v>0</v>
          </cell>
        </row>
      </sheetData>
      <sheetData sheetId="78"/>
      <sheetData sheetId="79"/>
      <sheetData sheetId="80"/>
      <sheetData sheetId="81">
        <row r="2">
          <cell r="A2">
            <v>0</v>
          </cell>
        </row>
      </sheetData>
      <sheetData sheetId="82"/>
      <sheetData sheetId="83">
        <row r="4">
          <cell r="C4">
            <v>0</v>
          </cell>
        </row>
      </sheetData>
      <sheetData sheetId="84">
        <row r="4">
          <cell r="C4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>
        <row r="4">
          <cell r="C4">
            <v>0</v>
          </cell>
        </row>
      </sheetData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99"/>
  <sheetViews>
    <sheetView tabSelected="1" topLeftCell="B57" zoomScale="80" zoomScaleNormal="80" workbookViewId="0">
      <selection activeCell="E15" sqref="E1:E1048576"/>
    </sheetView>
  </sheetViews>
  <sheetFormatPr defaultRowHeight="15.75" outlineLevelRow="1" outlineLevelCol="2"/>
  <cols>
    <col min="1" max="1" width="10.140625" style="1" hidden="1" customWidth="1"/>
    <col min="2" max="2" width="12.140625" style="2" customWidth="1"/>
    <col min="3" max="3" width="83.85546875" style="3" customWidth="1"/>
    <col min="4" max="4" width="12.7109375" style="2" customWidth="1" outlineLevel="2"/>
    <col min="5" max="5" width="18.42578125" style="2" customWidth="1" outlineLevel="2"/>
    <col min="6" max="6" width="17.28515625" style="2" customWidth="1" outlineLevel="2"/>
    <col min="7" max="7" width="15.85546875" style="2" customWidth="1" outlineLevel="2"/>
    <col min="8" max="8" width="18.42578125" style="2" customWidth="1" outlineLevel="2"/>
    <col min="9" max="13" width="14.5703125" style="4" customWidth="1" outlineLevel="1"/>
    <col min="14" max="14" width="14.5703125" style="4" customWidth="1"/>
    <col min="15" max="15" width="11" style="4" customWidth="1"/>
    <col min="16" max="18" width="14.5703125" style="4" customWidth="1"/>
    <col min="19" max="19" width="15.42578125" style="4" customWidth="1"/>
    <col min="20" max="20" width="13.85546875" style="4" customWidth="1"/>
    <col min="21" max="21" width="14.42578125" style="4" customWidth="1"/>
    <col min="22" max="22" width="12.85546875" style="4" customWidth="1"/>
    <col min="23" max="23" width="15.7109375" style="4" customWidth="1"/>
    <col min="24" max="24" width="12.5703125" style="4" customWidth="1"/>
    <col min="25" max="25" width="14.7109375" style="4" customWidth="1"/>
    <col min="26" max="26" width="13.28515625" style="4" customWidth="1"/>
    <col min="27" max="27" width="16.42578125" style="4" customWidth="1"/>
    <col min="28" max="28" width="15.140625" style="4" customWidth="1"/>
    <col min="29" max="29" width="51" style="1" customWidth="1"/>
    <col min="30" max="16384" width="9.140625" style="1"/>
  </cols>
  <sheetData>
    <row r="1" spans="1:33" outlineLevel="1">
      <c r="AB1" s="5" t="s">
        <v>990</v>
      </c>
    </row>
    <row r="2" spans="1:33" outlineLevel="1">
      <c r="AB2" s="5" t="s">
        <v>0</v>
      </c>
    </row>
    <row r="3" spans="1:33" outlineLevel="1">
      <c r="AB3" s="5" t="s">
        <v>1</v>
      </c>
    </row>
    <row r="4" spans="1:33" s="56" customFormat="1" outlineLevel="1">
      <c r="A4" s="474" t="s">
        <v>139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5"/>
      <c r="M4" s="474"/>
      <c r="N4" s="474"/>
      <c r="O4" s="474"/>
      <c r="P4" s="474"/>
      <c r="Q4" s="475"/>
      <c r="R4" s="474"/>
      <c r="S4" s="474"/>
      <c r="T4" s="474"/>
      <c r="U4" s="474"/>
      <c r="V4" s="474"/>
      <c r="W4" s="475"/>
      <c r="X4" s="474"/>
      <c r="Y4" s="474"/>
      <c r="Z4" s="474"/>
      <c r="AA4" s="474"/>
      <c r="AB4" s="474"/>
      <c r="AC4" s="474"/>
      <c r="AD4" s="474"/>
      <c r="AE4" s="474"/>
      <c r="AF4" s="474"/>
      <c r="AG4" s="474"/>
    </row>
    <row r="5" spans="1:33" s="56" customFormat="1" ht="18.75" customHeight="1" outlineLevel="1">
      <c r="A5" s="476" t="s">
        <v>140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7"/>
      <c r="M5" s="476"/>
      <c r="N5" s="476"/>
      <c r="O5" s="476"/>
      <c r="P5" s="476"/>
      <c r="Q5" s="477"/>
      <c r="R5" s="476"/>
      <c r="S5" s="476"/>
      <c r="T5" s="476"/>
      <c r="U5" s="476"/>
      <c r="V5" s="476"/>
      <c r="W5" s="477"/>
      <c r="X5" s="476"/>
      <c r="Y5" s="476"/>
      <c r="Z5" s="476"/>
      <c r="AA5" s="476"/>
      <c r="AB5" s="476"/>
      <c r="AC5" s="476"/>
      <c r="AD5" s="476"/>
      <c r="AE5" s="476"/>
      <c r="AF5" s="476"/>
      <c r="AG5" s="476"/>
    </row>
    <row r="6" spans="1:33" s="56" customFormat="1" outlineLevel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57"/>
      <c r="N6" s="57"/>
      <c r="O6" s="57"/>
      <c r="P6" s="57"/>
      <c r="Q6" s="58"/>
      <c r="R6" s="57"/>
      <c r="S6" s="57"/>
      <c r="T6" s="57"/>
      <c r="U6" s="57"/>
      <c r="V6" s="57"/>
      <c r="W6" s="58"/>
      <c r="X6" s="59"/>
      <c r="Y6" s="60"/>
      <c r="Z6" s="59"/>
      <c r="AA6" s="60"/>
      <c r="AB6" s="59"/>
      <c r="AC6" s="60"/>
      <c r="AD6" s="59"/>
      <c r="AE6" s="60"/>
      <c r="AF6" s="59"/>
      <c r="AG6" s="57"/>
    </row>
    <row r="7" spans="1:33" s="56" customFormat="1" ht="18.75" customHeight="1" outlineLevel="1">
      <c r="A7" s="476" t="s">
        <v>141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7"/>
      <c r="M7" s="476"/>
      <c r="N7" s="476"/>
      <c r="O7" s="476"/>
      <c r="P7" s="476"/>
      <c r="Q7" s="477"/>
      <c r="R7" s="476"/>
      <c r="S7" s="476"/>
      <c r="T7" s="476"/>
      <c r="U7" s="476"/>
      <c r="V7" s="476"/>
      <c r="W7" s="477"/>
      <c r="X7" s="476"/>
      <c r="Y7" s="476"/>
      <c r="Z7" s="476"/>
      <c r="AA7" s="476"/>
      <c r="AB7" s="476"/>
      <c r="AC7" s="476"/>
      <c r="AD7" s="476"/>
      <c r="AE7" s="476"/>
      <c r="AF7" s="476"/>
      <c r="AG7" s="476"/>
    </row>
    <row r="8" spans="1:33" s="61" customFormat="1" outlineLevel="1">
      <c r="A8" s="478" t="s">
        <v>142</v>
      </c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9"/>
      <c r="M8" s="478"/>
      <c r="N8" s="478"/>
      <c r="O8" s="478"/>
      <c r="P8" s="478"/>
      <c r="Q8" s="479"/>
      <c r="R8" s="478"/>
      <c r="S8" s="478"/>
      <c r="T8" s="478"/>
      <c r="U8" s="478"/>
      <c r="V8" s="478"/>
      <c r="W8" s="479"/>
      <c r="X8" s="478"/>
      <c r="Y8" s="478"/>
      <c r="Z8" s="478"/>
      <c r="AA8" s="478"/>
      <c r="AB8" s="478"/>
      <c r="AC8" s="478"/>
      <c r="AD8" s="478"/>
      <c r="AE8" s="478"/>
      <c r="AF8" s="478"/>
      <c r="AG8" s="478"/>
    </row>
    <row r="9" spans="1:33" s="61" customFormat="1" outlineLevel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  <c r="M9" s="62"/>
      <c r="N9" s="62"/>
      <c r="O9" s="62"/>
      <c r="P9" s="62"/>
      <c r="Q9" s="63"/>
      <c r="R9" s="62"/>
      <c r="S9" s="62"/>
      <c r="T9" s="62"/>
      <c r="U9" s="62"/>
      <c r="V9" s="62"/>
      <c r="W9" s="63"/>
      <c r="X9" s="64"/>
      <c r="Y9" s="65"/>
      <c r="Z9" s="64"/>
      <c r="AA9" s="65"/>
      <c r="AB9" s="64"/>
      <c r="AC9" s="65"/>
      <c r="AD9" s="64"/>
      <c r="AE9" s="65"/>
      <c r="AF9" s="64"/>
      <c r="AG9" s="62"/>
    </row>
    <row r="10" spans="1:33" s="61" customFormat="1" outlineLevel="1">
      <c r="A10" s="491" t="s">
        <v>150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2"/>
      <c r="M10" s="491"/>
      <c r="N10" s="491"/>
      <c r="O10" s="491"/>
      <c r="P10" s="491"/>
      <c r="Q10" s="492"/>
      <c r="R10" s="491"/>
      <c r="S10" s="491"/>
      <c r="T10" s="491"/>
      <c r="U10" s="491"/>
      <c r="V10" s="491"/>
      <c r="W10" s="492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</row>
    <row r="11" spans="1:33" s="61" customFormat="1" outlineLevel="1">
      <c r="A11" s="493"/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4"/>
      <c r="M11" s="493"/>
      <c r="N11" s="493"/>
      <c r="O11" s="493"/>
      <c r="P11" s="493"/>
      <c r="Q11" s="494"/>
      <c r="R11" s="493"/>
      <c r="S11" s="493"/>
      <c r="T11" s="493"/>
      <c r="U11" s="493"/>
      <c r="V11" s="493"/>
      <c r="W11" s="494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</row>
    <row r="12" spans="1:33" s="61" customFormat="1" outlineLevel="1">
      <c r="A12" s="495" t="s">
        <v>143</v>
      </c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6"/>
      <c r="M12" s="495"/>
      <c r="N12" s="495"/>
      <c r="O12" s="495"/>
      <c r="P12" s="495"/>
      <c r="Q12" s="496"/>
      <c r="R12" s="495"/>
      <c r="S12" s="495"/>
      <c r="T12" s="495"/>
      <c r="U12" s="495"/>
      <c r="V12" s="495"/>
      <c r="W12" s="496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</row>
    <row r="13" spans="1:33" s="61" customFormat="1" outlineLevel="1">
      <c r="A13" s="478" t="s">
        <v>144</v>
      </c>
      <c r="B13" s="478"/>
      <c r="C13" s="478"/>
      <c r="D13" s="478"/>
      <c r="E13" s="478"/>
      <c r="F13" s="478"/>
      <c r="G13" s="478"/>
      <c r="H13" s="478"/>
      <c r="I13" s="478"/>
      <c r="J13" s="478"/>
      <c r="K13" s="478"/>
      <c r="L13" s="479"/>
      <c r="M13" s="478"/>
      <c r="N13" s="478"/>
      <c r="O13" s="478"/>
      <c r="P13" s="478"/>
      <c r="Q13" s="479"/>
      <c r="R13" s="478"/>
      <c r="S13" s="478"/>
      <c r="T13" s="478"/>
      <c r="U13" s="478"/>
      <c r="V13" s="478"/>
      <c r="W13" s="479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</row>
    <row r="14" spans="1:33">
      <c r="B14" s="7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33" ht="15.75" customHeight="1">
      <c r="B15" s="480" t="s">
        <v>2</v>
      </c>
      <c r="C15" s="480" t="s">
        <v>3</v>
      </c>
      <c r="D15" s="480" t="s">
        <v>4</v>
      </c>
      <c r="E15" s="503" t="s">
        <v>145</v>
      </c>
      <c r="F15" s="499" t="s">
        <v>147</v>
      </c>
      <c r="G15" s="66"/>
      <c r="H15" s="503" t="s">
        <v>149</v>
      </c>
      <c r="I15" s="483" t="s">
        <v>5</v>
      </c>
      <c r="J15" s="483"/>
      <c r="K15" s="483"/>
      <c r="L15" s="483"/>
      <c r="M15" s="483"/>
      <c r="N15" s="483"/>
      <c r="O15" s="483"/>
      <c r="P15" s="483"/>
      <c r="Q15" s="483"/>
      <c r="R15" s="483"/>
      <c r="S15" s="484" t="s">
        <v>6</v>
      </c>
      <c r="T15" s="485"/>
      <c r="U15" s="485"/>
      <c r="V15" s="485"/>
      <c r="W15" s="485"/>
      <c r="X15" s="485"/>
      <c r="Y15" s="485"/>
      <c r="Z15" s="485"/>
      <c r="AA15" s="485"/>
      <c r="AB15" s="485"/>
      <c r="AC15" s="506" t="s">
        <v>7</v>
      </c>
    </row>
    <row r="16" spans="1:33" ht="15.75" customHeight="1">
      <c r="B16" s="481"/>
      <c r="C16" s="481"/>
      <c r="D16" s="481"/>
      <c r="E16" s="497"/>
      <c r="F16" s="500"/>
      <c r="G16" s="497" t="s">
        <v>148</v>
      </c>
      <c r="H16" s="497"/>
      <c r="I16" s="505" t="s">
        <v>8</v>
      </c>
      <c r="J16" s="505"/>
      <c r="K16" s="505"/>
      <c r="L16" s="505"/>
      <c r="M16" s="505"/>
      <c r="N16" s="505"/>
      <c r="O16" s="505"/>
      <c r="P16" s="505"/>
      <c r="Q16" s="505"/>
      <c r="R16" s="505"/>
      <c r="S16" s="484"/>
      <c r="T16" s="485"/>
      <c r="U16" s="485"/>
      <c r="V16" s="485"/>
      <c r="W16" s="485"/>
      <c r="X16" s="485"/>
      <c r="Y16" s="485"/>
      <c r="Z16" s="485"/>
      <c r="AA16" s="485"/>
      <c r="AB16" s="485"/>
      <c r="AC16" s="507"/>
    </row>
    <row r="17" spans="1:29" ht="15.75" customHeight="1">
      <c r="B17" s="481"/>
      <c r="C17" s="481"/>
      <c r="D17" s="481"/>
      <c r="E17" s="497"/>
      <c r="F17" s="500"/>
      <c r="G17" s="497"/>
      <c r="H17" s="497"/>
      <c r="I17" s="505" t="s">
        <v>9</v>
      </c>
      <c r="J17" s="505"/>
      <c r="K17" s="505"/>
      <c r="L17" s="505"/>
      <c r="M17" s="505"/>
      <c r="N17" s="504" t="s">
        <v>10</v>
      </c>
      <c r="O17" s="504"/>
      <c r="P17" s="504"/>
      <c r="Q17" s="504"/>
      <c r="R17" s="504"/>
      <c r="S17" s="486" t="s">
        <v>11</v>
      </c>
      <c r="T17" s="487"/>
      <c r="U17" s="490" t="s">
        <v>12</v>
      </c>
      <c r="V17" s="490"/>
      <c r="W17" s="490" t="s">
        <v>13</v>
      </c>
      <c r="X17" s="490"/>
      <c r="Y17" s="490" t="s">
        <v>14</v>
      </c>
      <c r="Z17" s="490"/>
      <c r="AA17" s="490" t="s">
        <v>15</v>
      </c>
      <c r="AB17" s="490"/>
      <c r="AC17" s="507"/>
    </row>
    <row r="18" spans="1:29" ht="98.25" customHeight="1">
      <c r="B18" s="481"/>
      <c r="C18" s="481"/>
      <c r="D18" s="481"/>
      <c r="E18" s="497"/>
      <c r="F18" s="500"/>
      <c r="G18" s="497"/>
      <c r="H18" s="497"/>
      <c r="I18" s="502" t="s">
        <v>11</v>
      </c>
      <c r="J18" s="502" t="s">
        <v>12</v>
      </c>
      <c r="K18" s="502" t="s">
        <v>13</v>
      </c>
      <c r="L18" s="502" t="s">
        <v>14</v>
      </c>
      <c r="M18" s="502" t="s">
        <v>15</v>
      </c>
      <c r="N18" s="502" t="s">
        <v>11</v>
      </c>
      <c r="O18" s="502" t="s">
        <v>12</v>
      </c>
      <c r="P18" s="502" t="s">
        <v>13</v>
      </c>
      <c r="Q18" s="502" t="s">
        <v>14</v>
      </c>
      <c r="R18" s="502" t="s">
        <v>15</v>
      </c>
      <c r="S18" s="488"/>
      <c r="T18" s="489"/>
      <c r="U18" s="490"/>
      <c r="V18" s="490"/>
      <c r="W18" s="490"/>
      <c r="X18" s="490"/>
      <c r="Y18" s="490"/>
      <c r="Z18" s="490"/>
      <c r="AA18" s="490"/>
      <c r="AB18" s="490"/>
      <c r="AC18" s="507"/>
    </row>
    <row r="19" spans="1:29" ht="104.25" customHeight="1">
      <c r="B19" s="482"/>
      <c r="C19" s="482"/>
      <c r="D19" s="482"/>
      <c r="E19" s="498"/>
      <c r="F19" s="501"/>
      <c r="G19" s="498"/>
      <c r="H19" s="498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8" t="s">
        <v>16</v>
      </c>
      <c r="T19" s="9" t="s">
        <v>17</v>
      </c>
      <c r="U19" s="9" t="s">
        <v>16</v>
      </c>
      <c r="V19" s="9" t="s">
        <v>17</v>
      </c>
      <c r="W19" s="9" t="s">
        <v>16</v>
      </c>
      <c r="X19" s="9" t="s">
        <v>17</v>
      </c>
      <c r="Y19" s="9" t="s">
        <v>16</v>
      </c>
      <c r="Z19" s="9" t="s">
        <v>17</v>
      </c>
      <c r="AA19" s="9" t="s">
        <v>16</v>
      </c>
      <c r="AB19" s="9" t="s">
        <v>17</v>
      </c>
      <c r="AC19" s="507"/>
    </row>
    <row r="20" spans="1:29" ht="19.5" customHeight="1">
      <c r="A20" s="10"/>
      <c r="B20" s="11">
        <v>1</v>
      </c>
      <c r="C20" s="12">
        <v>2</v>
      </c>
      <c r="D20" s="13">
        <v>3</v>
      </c>
      <c r="E20" s="67">
        <f>D20+1</f>
        <v>4</v>
      </c>
      <c r="F20" s="72">
        <f>E20+1</f>
        <v>5</v>
      </c>
      <c r="G20" s="67">
        <f t="shared" ref="G20:H20" si="0">F20+1</f>
        <v>6</v>
      </c>
      <c r="H20" s="67">
        <f t="shared" si="0"/>
        <v>7</v>
      </c>
      <c r="I20" s="14">
        <f>D20+1</f>
        <v>4</v>
      </c>
      <c r="J20" s="12">
        <f t="shared" ref="J20:AC20" si="1">I20+1</f>
        <v>5</v>
      </c>
      <c r="K20" s="12">
        <f t="shared" si="1"/>
        <v>6</v>
      </c>
      <c r="L20" s="12">
        <f t="shared" si="1"/>
        <v>7</v>
      </c>
      <c r="M20" s="13">
        <f>L20+1</f>
        <v>8</v>
      </c>
      <c r="N20" s="14">
        <f t="shared" si="1"/>
        <v>9</v>
      </c>
      <c r="O20" s="12">
        <f t="shared" si="1"/>
        <v>10</v>
      </c>
      <c r="P20" s="12">
        <f t="shared" si="1"/>
        <v>11</v>
      </c>
      <c r="Q20" s="12">
        <f t="shared" si="1"/>
        <v>12</v>
      </c>
      <c r="R20" s="15">
        <f>Q20+1</f>
        <v>13</v>
      </c>
      <c r="S20" s="16">
        <f t="shared" si="1"/>
        <v>14</v>
      </c>
      <c r="T20" s="12">
        <f t="shared" si="1"/>
        <v>15</v>
      </c>
      <c r="U20" s="12">
        <f t="shared" si="1"/>
        <v>16</v>
      </c>
      <c r="V20" s="12">
        <f t="shared" si="1"/>
        <v>17</v>
      </c>
      <c r="W20" s="12">
        <f t="shared" si="1"/>
        <v>18</v>
      </c>
      <c r="X20" s="12">
        <f t="shared" si="1"/>
        <v>19</v>
      </c>
      <c r="Y20" s="12">
        <f t="shared" si="1"/>
        <v>20</v>
      </c>
      <c r="Z20" s="12">
        <f t="shared" si="1"/>
        <v>21</v>
      </c>
      <c r="AA20" s="12">
        <f>Z20+1</f>
        <v>22</v>
      </c>
      <c r="AB20" s="12">
        <f t="shared" si="1"/>
        <v>23</v>
      </c>
      <c r="AC20" s="12">
        <f t="shared" si="1"/>
        <v>24</v>
      </c>
    </row>
    <row r="21" spans="1:29" ht="16.5" customHeight="1">
      <c r="A21" s="446"/>
      <c r="B21" s="445"/>
      <c r="C21" s="12"/>
      <c r="D21" s="13"/>
      <c r="E21" s="67"/>
      <c r="F21" s="72"/>
      <c r="G21" s="67"/>
      <c r="H21" s="67"/>
      <c r="I21" s="16"/>
      <c r="J21" s="12"/>
      <c r="K21" s="12"/>
      <c r="L21" s="12"/>
      <c r="M21" s="13"/>
      <c r="N21" s="16"/>
      <c r="O21" s="12"/>
      <c r="P21" s="12"/>
      <c r="Q21" s="12"/>
      <c r="R21" s="13"/>
      <c r="S21" s="16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>
      <c r="B22" s="17" t="s">
        <v>18</v>
      </c>
      <c r="C22" s="18" t="s">
        <v>19</v>
      </c>
      <c r="D22" s="68" t="s">
        <v>20</v>
      </c>
      <c r="E22" s="73">
        <f>SUM(E23:E28)</f>
        <v>209.78879999999998</v>
      </c>
      <c r="F22" s="81" t="s">
        <v>146</v>
      </c>
      <c r="G22" s="81">
        <f>SUM(G23:G28)</f>
        <v>0</v>
      </c>
      <c r="H22" s="81">
        <f t="shared" ref="H22:H31" si="2">IF(E22="НД",0,(E22-G22))</f>
        <v>209.78879999999998</v>
      </c>
      <c r="I22" s="19">
        <f t="shared" ref="I22" si="3">J22+K22+L22+M22</f>
        <v>12.715199999999999</v>
      </c>
      <c r="J22" s="19">
        <f>SUM(J23:J28)</f>
        <v>0</v>
      </c>
      <c r="K22" s="19">
        <f>SUM(K23:K28)</f>
        <v>0</v>
      </c>
      <c r="L22" s="19">
        <f>SUM(L23:L28)</f>
        <v>12.715199999999999</v>
      </c>
      <c r="M22" s="19">
        <f>SUM(M23:M28)</f>
        <v>0</v>
      </c>
      <c r="N22" s="466">
        <f>O22+P22+Q22+R22</f>
        <v>28.922991790000001</v>
      </c>
      <c r="O22" s="19">
        <f>SUM(O23:O28)</f>
        <v>0</v>
      </c>
      <c r="P22" s="19">
        <f>SUM(P23:P28)</f>
        <v>0</v>
      </c>
      <c r="Q22" s="19">
        <f>SUM(Q23:Q28)</f>
        <v>24.072616790000001</v>
      </c>
      <c r="R22" s="19">
        <f>SUM(R23:R28)</f>
        <v>4.8503749999999997</v>
      </c>
      <c r="S22" s="19">
        <f t="shared" ref="S22:S85" si="4">I22-N22</f>
        <v>-16.207791790000002</v>
      </c>
      <c r="T22" s="20">
        <f t="shared" ref="T22:T85" si="5">IF((I22)=0,0,100%-(N22)/(I22))</f>
        <v>-1.2746784785139047</v>
      </c>
      <c r="U22" s="19">
        <f t="shared" ref="U22:U85" si="6">J22-O22</f>
        <v>0</v>
      </c>
      <c r="V22" s="20">
        <f t="shared" ref="V22:V85" si="7">IF((J22)=0,0,100%-(O22)/(J22))</f>
        <v>0</v>
      </c>
      <c r="W22" s="19">
        <f t="shared" ref="W22:W85" si="8">K22-P22</f>
        <v>0</v>
      </c>
      <c r="X22" s="20">
        <f t="shared" ref="X22:X85" si="9">IF((K22)=0,0,100%-(P22)/(K22))</f>
        <v>0</v>
      </c>
      <c r="Y22" s="19">
        <f t="shared" ref="Y22:Y85" si="10">L22-Q22</f>
        <v>-11.357416790000002</v>
      </c>
      <c r="Z22" s="20">
        <f t="shared" ref="Z22:Z85" si="11">IF((L22)=0,0,100%-(Q22)/(L22))</f>
        <v>-0.89321574100289447</v>
      </c>
      <c r="AA22" s="19">
        <f t="shared" ref="AA22:AA85" si="12">M22-R22</f>
        <v>-4.8503749999999997</v>
      </c>
      <c r="AB22" s="20">
        <f t="shared" ref="AB22:AB85" si="13">IF((M22)=0,0,100%-(R22)/(M22))</f>
        <v>0</v>
      </c>
      <c r="AC22" s="21" t="s">
        <v>20</v>
      </c>
    </row>
    <row r="23" spans="1:29">
      <c r="B23" s="22" t="s">
        <v>21</v>
      </c>
      <c r="C23" s="18" t="s">
        <v>22</v>
      </c>
      <c r="D23" s="68" t="s">
        <v>20</v>
      </c>
      <c r="E23" s="73">
        <f>E30</f>
        <v>33.087600000000002</v>
      </c>
      <c r="F23" s="81" t="s">
        <v>146</v>
      </c>
      <c r="G23" s="81">
        <f>G30</f>
        <v>0</v>
      </c>
      <c r="H23" s="81">
        <f t="shared" si="2"/>
        <v>33.087600000000002</v>
      </c>
      <c r="I23" s="19">
        <f>J23+K23+L23+M23</f>
        <v>5.8440000000000003</v>
      </c>
      <c r="J23" s="19">
        <f>J30</f>
        <v>0</v>
      </c>
      <c r="K23" s="19">
        <f>K30</f>
        <v>0</v>
      </c>
      <c r="L23" s="19">
        <f t="shared" ref="L23:M23" si="14">L30</f>
        <v>5.8440000000000003</v>
      </c>
      <c r="M23" s="19">
        <f t="shared" si="14"/>
        <v>0</v>
      </c>
      <c r="N23" s="466">
        <f t="shared" ref="N23:N82" si="15">O23+P23+Q23+R23</f>
        <v>16.976423</v>
      </c>
      <c r="O23" s="19">
        <f t="shared" ref="O23:R23" si="16">O30</f>
        <v>0</v>
      </c>
      <c r="P23" s="19">
        <f t="shared" si="16"/>
        <v>0</v>
      </c>
      <c r="Q23" s="19">
        <f t="shared" si="16"/>
        <v>12.126048000000001</v>
      </c>
      <c r="R23" s="19">
        <f t="shared" si="16"/>
        <v>4.8503749999999997</v>
      </c>
      <c r="S23" s="19">
        <f t="shared" si="4"/>
        <v>-11.132422999999999</v>
      </c>
      <c r="T23" s="20">
        <f t="shared" si="5"/>
        <v>-1.9049320670773442</v>
      </c>
      <c r="U23" s="19">
        <f t="shared" si="6"/>
        <v>0</v>
      </c>
      <c r="V23" s="20">
        <f t="shared" si="7"/>
        <v>0</v>
      </c>
      <c r="W23" s="19">
        <f t="shared" si="8"/>
        <v>0</v>
      </c>
      <c r="X23" s="20">
        <f t="shared" si="9"/>
        <v>0</v>
      </c>
      <c r="Y23" s="19">
        <f t="shared" si="10"/>
        <v>-6.2820480000000005</v>
      </c>
      <c r="Z23" s="20">
        <f t="shared" si="11"/>
        <v>-1.0749568788501027</v>
      </c>
      <c r="AA23" s="19">
        <f t="shared" si="12"/>
        <v>-4.8503749999999997</v>
      </c>
      <c r="AB23" s="20">
        <f t="shared" si="13"/>
        <v>0</v>
      </c>
      <c r="AC23" s="21" t="s">
        <v>20</v>
      </c>
    </row>
    <row r="24" spans="1:29">
      <c r="B24" s="22" t="s">
        <v>23</v>
      </c>
      <c r="C24" s="18" t="s">
        <v>24</v>
      </c>
      <c r="D24" s="68" t="s">
        <v>20</v>
      </c>
      <c r="E24" s="73">
        <f>E55</f>
        <v>159.80759999999998</v>
      </c>
      <c r="F24" s="81" t="s">
        <v>146</v>
      </c>
      <c r="G24" s="81">
        <f>G55</f>
        <v>0</v>
      </c>
      <c r="H24" s="81">
        <f t="shared" si="2"/>
        <v>159.80759999999998</v>
      </c>
      <c r="I24" s="19">
        <f t="shared" ref="I24:I82" si="17">J24+K24+L24+M24</f>
        <v>6.8712</v>
      </c>
      <c r="J24" s="19">
        <f>J55</f>
        <v>0</v>
      </c>
      <c r="K24" s="19">
        <f>K55</f>
        <v>0</v>
      </c>
      <c r="L24" s="19">
        <f>L55</f>
        <v>6.8712</v>
      </c>
      <c r="M24" s="19">
        <f>M55</f>
        <v>0</v>
      </c>
      <c r="N24" s="466">
        <f t="shared" si="15"/>
        <v>9.0761298999999998</v>
      </c>
      <c r="O24" s="19">
        <f>O55</f>
        <v>0</v>
      </c>
      <c r="P24" s="19">
        <f>P55</f>
        <v>0</v>
      </c>
      <c r="Q24" s="19">
        <f>Q55</f>
        <v>9.0761298999999998</v>
      </c>
      <c r="R24" s="19">
        <f>R55</f>
        <v>0</v>
      </c>
      <c r="S24" s="19">
        <f t="shared" si="4"/>
        <v>-2.2049298999999998</v>
      </c>
      <c r="T24" s="20">
        <f t="shared" si="5"/>
        <v>-0.32089444347421114</v>
      </c>
      <c r="U24" s="19">
        <f t="shared" si="6"/>
        <v>0</v>
      </c>
      <c r="V24" s="20">
        <f t="shared" si="7"/>
        <v>0</v>
      </c>
      <c r="W24" s="19">
        <f t="shared" si="8"/>
        <v>0</v>
      </c>
      <c r="X24" s="20">
        <f t="shared" si="9"/>
        <v>0</v>
      </c>
      <c r="Y24" s="19">
        <f t="shared" si="10"/>
        <v>-2.2049298999999998</v>
      </c>
      <c r="Z24" s="20">
        <f t="shared" si="11"/>
        <v>-0.32089444347421114</v>
      </c>
      <c r="AA24" s="19">
        <f t="shared" si="12"/>
        <v>0</v>
      </c>
      <c r="AB24" s="20">
        <f t="shared" si="13"/>
        <v>0</v>
      </c>
      <c r="AC24" s="21" t="s">
        <v>20</v>
      </c>
    </row>
    <row r="25" spans="1:29" ht="31.5">
      <c r="B25" s="22" t="s">
        <v>25</v>
      </c>
      <c r="C25" s="18" t="s">
        <v>26</v>
      </c>
      <c r="D25" s="68" t="s">
        <v>20</v>
      </c>
      <c r="E25" s="73">
        <f>E85</f>
        <v>0</v>
      </c>
      <c r="F25" s="81" t="s">
        <v>146</v>
      </c>
      <c r="G25" s="81">
        <f>G85</f>
        <v>0</v>
      </c>
      <c r="H25" s="81">
        <f t="shared" si="2"/>
        <v>0</v>
      </c>
      <c r="I25" s="19">
        <f t="shared" si="17"/>
        <v>0</v>
      </c>
      <c r="J25" s="19">
        <f>J85</f>
        <v>0</v>
      </c>
      <c r="K25" s="19">
        <f>K85</f>
        <v>0</v>
      </c>
      <c r="L25" s="19">
        <f>L85</f>
        <v>0</v>
      </c>
      <c r="M25" s="19">
        <f>M85</f>
        <v>0</v>
      </c>
      <c r="N25" s="466">
        <f t="shared" si="15"/>
        <v>0</v>
      </c>
      <c r="O25" s="19">
        <f>O85</f>
        <v>0</v>
      </c>
      <c r="P25" s="19">
        <f>P85</f>
        <v>0</v>
      </c>
      <c r="Q25" s="19">
        <f>Q85</f>
        <v>0</v>
      </c>
      <c r="R25" s="19">
        <f>R85</f>
        <v>0</v>
      </c>
      <c r="S25" s="19">
        <f t="shared" si="4"/>
        <v>0</v>
      </c>
      <c r="T25" s="20">
        <f t="shared" si="5"/>
        <v>0</v>
      </c>
      <c r="U25" s="19">
        <f t="shared" si="6"/>
        <v>0</v>
      </c>
      <c r="V25" s="20">
        <f t="shared" si="7"/>
        <v>0</v>
      </c>
      <c r="W25" s="19">
        <f t="shared" si="8"/>
        <v>0</v>
      </c>
      <c r="X25" s="20">
        <f t="shared" si="9"/>
        <v>0</v>
      </c>
      <c r="Y25" s="19">
        <f t="shared" si="10"/>
        <v>0</v>
      </c>
      <c r="Z25" s="20">
        <f t="shared" si="11"/>
        <v>0</v>
      </c>
      <c r="AA25" s="19">
        <f t="shared" si="12"/>
        <v>0</v>
      </c>
      <c r="AB25" s="20">
        <f t="shared" si="13"/>
        <v>0</v>
      </c>
      <c r="AC25" s="21" t="s">
        <v>20</v>
      </c>
    </row>
    <row r="26" spans="1:29">
      <c r="B26" s="22" t="s">
        <v>27</v>
      </c>
      <c r="C26" s="18" t="s">
        <v>28</v>
      </c>
      <c r="D26" s="68" t="s">
        <v>20</v>
      </c>
      <c r="E26" s="73">
        <f>E88</f>
        <v>0</v>
      </c>
      <c r="F26" s="81" t="s">
        <v>146</v>
      </c>
      <c r="G26" s="81">
        <f t="shared" ref="G26:G28" si="18">G88</f>
        <v>0</v>
      </c>
      <c r="H26" s="81">
        <f t="shared" si="2"/>
        <v>0</v>
      </c>
      <c r="I26" s="19">
        <f t="shared" si="17"/>
        <v>0</v>
      </c>
      <c r="J26" s="19">
        <f t="shared" ref="J26:M28" si="19">J88</f>
        <v>0</v>
      </c>
      <c r="K26" s="19">
        <f t="shared" si="19"/>
        <v>0</v>
      </c>
      <c r="L26" s="19">
        <f t="shared" si="19"/>
        <v>0</v>
      </c>
      <c r="M26" s="19">
        <f t="shared" si="19"/>
        <v>0</v>
      </c>
      <c r="N26" s="466">
        <f t="shared" si="15"/>
        <v>0</v>
      </c>
      <c r="O26" s="19">
        <f t="shared" ref="O26:R28" si="20">O88</f>
        <v>0</v>
      </c>
      <c r="P26" s="19">
        <f t="shared" si="20"/>
        <v>0</v>
      </c>
      <c r="Q26" s="19">
        <f t="shared" si="20"/>
        <v>0</v>
      </c>
      <c r="R26" s="19">
        <f t="shared" si="20"/>
        <v>0</v>
      </c>
      <c r="S26" s="19">
        <f t="shared" si="4"/>
        <v>0</v>
      </c>
      <c r="T26" s="20">
        <f t="shared" si="5"/>
        <v>0</v>
      </c>
      <c r="U26" s="19">
        <f t="shared" si="6"/>
        <v>0</v>
      </c>
      <c r="V26" s="20">
        <f t="shared" si="7"/>
        <v>0</v>
      </c>
      <c r="W26" s="19">
        <f t="shared" si="8"/>
        <v>0</v>
      </c>
      <c r="X26" s="20">
        <f t="shared" si="9"/>
        <v>0</v>
      </c>
      <c r="Y26" s="19">
        <f t="shared" si="10"/>
        <v>0</v>
      </c>
      <c r="Z26" s="20">
        <f t="shared" si="11"/>
        <v>0</v>
      </c>
      <c r="AA26" s="19">
        <f t="shared" si="12"/>
        <v>0</v>
      </c>
      <c r="AB26" s="20">
        <f t="shared" si="13"/>
        <v>0</v>
      </c>
      <c r="AC26" s="21" t="s">
        <v>20</v>
      </c>
    </row>
    <row r="27" spans="1:29" ht="31.5">
      <c r="B27" s="22" t="s">
        <v>29</v>
      </c>
      <c r="C27" s="18" t="s">
        <v>30</v>
      </c>
      <c r="D27" s="68" t="s">
        <v>20</v>
      </c>
      <c r="E27" s="73">
        <f>E89</f>
        <v>0</v>
      </c>
      <c r="F27" s="81" t="s">
        <v>146</v>
      </c>
      <c r="G27" s="81">
        <f t="shared" si="18"/>
        <v>0</v>
      </c>
      <c r="H27" s="81">
        <f t="shared" si="2"/>
        <v>0</v>
      </c>
      <c r="I27" s="19">
        <f t="shared" si="17"/>
        <v>0</v>
      </c>
      <c r="J27" s="19">
        <f t="shared" si="19"/>
        <v>0</v>
      </c>
      <c r="K27" s="19">
        <f t="shared" si="19"/>
        <v>0</v>
      </c>
      <c r="L27" s="19">
        <f t="shared" si="19"/>
        <v>0</v>
      </c>
      <c r="M27" s="19">
        <f t="shared" si="19"/>
        <v>0</v>
      </c>
      <c r="N27" s="466">
        <f t="shared" si="15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4"/>
        <v>0</v>
      </c>
      <c r="T27" s="20">
        <f t="shared" si="5"/>
        <v>0</v>
      </c>
      <c r="U27" s="19">
        <f t="shared" si="6"/>
        <v>0</v>
      </c>
      <c r="V27" s="20">
        <f t="shared" si="7"/>
        <v>0</v>
      </c>
      <c r="W27" s="19">
        <f t="shared" si="8"/>
        <v>0</v>
      </c>
      <c r="X27" s="20">
        <f t="shared" si="9"/>
        <v>0</v>
      </c>
      <c r="Y27" s="19">
        <f t="shared" si="10"/>
        <v>0</v>
      </c>
      <c r="Z27" s="20">
        <f t="shared" si="11"/>
        <v>0</v>
      </c>
      <c r="AA27" s="19">
        <f t="shared" si="12"/>
        <v>0</v>
      </c>
      <c r="AB27" s="20">
        <f t="shared" si="13"/>
        <v>0</v>
      </c>
      <c r="AC27" s="21" t="s">
        <v>20</v>
      </c>
    </row>
    <row r="28" spans="1:29">
      <c r="B28" s="22" t="s">
        <v>31</v>
      </c>
      <c r="C28" s="18" t="s">
        <v>32</v>
      </c>
      <c r="D28" s="68" t="s">
        <v>20</v>
      </c>
      <c r="E28" s="73">
        <f>E90</f>
        <v>16.893599999999999</v>
      </c>
      <c r="F28" s="81" t="s">
        <v>146</v>
      </c>
      <c r="G28" s="81">
        <f t="shared" si="18"/>
        <v>0</v>
      </c>
      <c r="H28" s="81">
        <f t="shared" si="2"/>
        <v>16.893599999999999</v>
      </c>
      <c r="I28" s="19">
        <f t="shared" si="17"/>
        <v>0</v>
      </c>
      <c r="J28" s="19">
        <f t="shared" si="19"/>
        <v>0</v>
      </c>
      <c r="K28" s="19">
        <f t="shared" si="19"/>
        <v>0</v>
      </c>
      <c r="L28" s="19">
        <f t="shared" si="19"/>
        <v>0</v>
      </c>
      <c r="M28" s="19">
        <f t="shared" si="19"/>
        <v>0</v>
      </c>
      <c r="N28" s="466">
        <f t="shared" si="15"/>
        <v>2.87043889</v>
      </c>
      <c r="O28" s="19">
        <f t="shared" si="20"/>
        <v>0</v>
      </c>
      <c r="P28" s="19">
        <f t="shared" si="20"/>
        <v>0</v>
      </c>
      <c r="Q28" s="19">
        <f t="shared" si="20"/>
        <v>2.87043889</v>
      </c>
      <c r="R28" s="19">
        <f t="shared" si="20"/>
        <v>0</v>
      </c>
      <c r="S28" s="19">
        <f t="shared" si="4"/>
        <v>-2.87043889</v>
      </c>
      <c r="T28" s="20">
        <f t="shared" si="5"/>
        <v>0</v>
      </c>
      <c r="U28" s="19">
        <f t="shared" si="6"/>
        <v>0</v>
      </c>
      <c r="V28" s="20">
        <f t="shared" si="7"/>
        <v>0</v>
      </c>
      <c r="W28" s="19">
        <f t="shared" si="8"/>
        <v>0</v>
      </c>
      <c r="X28" s="20">
        <f t="shared" si="9"/>
        <v>0</v>
      </c>
      <c r="Y28" s="19">
        <f t="shared" si="10"/>
        <v>-2.87043889</v>
      </c>
      <c r="Z28" s="20">
        <f t="shared" si="11"/>
        <v>0</v>
      </c>
      <c r="AA28" s="19">
        <f t="shared" si="12"/>
        <v>0</v>
      </c>
      <c r="AB28" s="20">
        <f t="shared" si="13"/>
        <v>0</v>
      </c>
      <c r="AC28" s="21" t="s">
        <v>20</v>
      </c>
    </row>
    <row r="29" spans="1:29">
      <c r="B29" s="22" t="s">
        <v>33</v>
      </c>
      <c r="C29" s="18" t="str">
        <f>'[31]10 форма'!B27</f>
        <v>Республика Саха (Якутия)</v>
      </c>
      <c r="D29" s="23" t="s">
        <v>20</v>
      </c>
      <c r="E29" s="73">
        <f>E30+E55+E85+E88+E89+E90</f>
        <v>209.78879999999998</v>
      </c>
      <c r="F29" s="68" t="s">
        <v>146</v>
      </c>
      <c r="G29" s="68">
        <f>G30+G55+G85+G88+G89+G90</f>
        <v>0</v>
      </c>
      <c r="H29" s="68">
        <f t="shared" si="2"/>
        <v>209.78879999999998</v>
      </c>
      <c r="I29" s="19">
        <f t="shared" si="17"/>
        <v>12.715199999999999</v>
      </c>
      <c r="J29" s="19">
        <f>J30+J55+J85+J88+J89+J90</f>
        <v>0</v>
      </c>
      <c r="K29" s="19">
        <f>K30+K55+K85+K88+K89+K90</f>
        <v>0</v>
      </c>
      <c r="L29" s="19">
        <f>L30+L55+L85+L88+L89+L90</f>
        <v>12.715199999999999</v>
      </c>
      <c r="M29" s="19">
        <f>M30+M55+M85+M88+M89+M90</f>
        <v>0</v>
      </c>
      <c r="N29" s="466">
        <f t="shared" si="15"/>
        <v>28.922991790000001</v>
      </c>
      <c r="O29" s="19">
        <f>O30+O55+O85+O88+O89+O90</f>
        <v>0</v>
      </c>
      <c r="P29" s="19">
        <f>P30+P55+P85+P88+P89+P90</f>
        <v>0</v>
      </c>
      <c r="Q29" s="19">
        <f>Q30+Q55+Q85+Q88+Q89+Q90</f>
        <v>24.072616790000001</v>
      </c>
      <c r="R29" s="19">
        <f>R30+R55+R85+R88+R89+R90</f>
        <v>4.8503749999999997</v>
      </c>
      <c r="S29" s="19">
        <f t="shared" si="4"/>
        <v>-16.207791790000002</v>
      </c>
      <c r="T29" s="20">
        <f t="shared" si="5"/>
        <v>-1.2746784785139047</v>
      </c>
      <c r="U29" s="19">
        <f t="shared" si="6"/>
        <v>0</v>
      </c>
      <c r="V29" s="20">
        <f t="shared" si="7"/>
        <v>0</v>
      </c>
      <c r="W29" s="19">
        <f t="shared" si="8"/>
        <v>0</v>
      </c>
      <c r="X29" s="20">
        <f t="shared" si="9"/>
        <v>0</v>
      </c>
      <c r="Y29" s="19">
        <f t="shared" si="10"/>
        <v>-11.357416790000002</v>
      </c>
      <c r="Z29" s="20">
        <f t="shared" si="11"/>
        <v>-0.89321574100289447</v>
      </c>
      <c r="AA29" s="19">
        <f t="shared" si="12"/>
        <v>-4.8503749999999997</v>
      </c>
      <c r="AB29" s="20">
        <f t="shared" si="13"/>
        <v>0</v>
      </c>
      <c r="AC29" s="21" t="s">
        <v>20</v>
      </c>
    </row>
    <row r="30" spans="1:29">
      <c r="B30" s="24" t="s">
        <v>34</v>
      </c>
      <c r="C30" s="25" t="s">
        <v>35</v>
      </c>
      <c r="D30" s="26" t="s">
        <v>20</v>
      </c>
      <c r="E30" s="74">
        <f>E31+E37+E40+E49</f>
        <v>33.087600000000002</v>
      </c>
      <c r="F30" s="82" t="s">
        <v>146</v>
      </c>
      <c r="G30" s="82">
        <f>G31+G37+G40+G49</f>
        <v>0</v>
      </c>
      <c r="H30" s="82">
        <f t="shared" si="2"/>
        <v>33.087600000000002</v>
      </c>
      <c r="I30" s="27">
        <f t="shared" si="17"/>
        <v>5.8440000000000003</v>
      </c>
      <c r="J30" s="27">
        <f>J31+J37+J40+J49</f>
        <v>0</v>
      </c>
      <c r="K30" s="27">
        <f>K31+K37+K40+K49</f>
        <v>0</v>
      </c>
      <c r="L30" s="27">
        <f>L31+L37+L40+L49</f>
        <v>5.8440000000000003</v>
      </c>
      <c r="M30" s="27">
        <f>M31+M37+M40+M49</f>
        <v>0</v>
      </c>
      <c r="N30" s="467">
        <f t="shared" si="15"/>
        <v>16.976423</v>
      </c>
      <c r="O30" s="27">
        <f>O31+O37+O40+O49</f>
        <v>0</v>
      </c>
      <c r="P30" s="27">
        <f>P31+P37+P40+P49</f>
        <v>0</v>
      </c>
      <c r="Q30" s="27">
        <f>Q31+Q37+Q40+Q49</f>
        <v>12.126048000000001</v>
      </c>
      <c r="R30" s="27">
        <f>R31+R37+R40+R49</f>
        <v>4.8503749999999997</v>
      </c>
      <c r="S30" s="27">
        <f t="shared" si="4"/>
        <v>-11.132422999999999</v>
      </c>
      <c r="T30" s="28">
        <f t="shared" si="5"/>
        <v>-1.9049320670773442</v>
      </c>
      <c r="U30" s="27">
        <f t="shared" si="6"/>
        <v>0</v>
      </c>
      <c r="V30" s="28">
        <f t="shared" si="7"/>
        <v>0</v>
      </c>
      <c r="W30" s="27">
        <f t="shared" si="8"/>
        <v>0</v>
      </c>
      <c r="X30" s="28">
        <f t="shared" si="9"/>
        <v>0</v>
      </c>
      <c r="Y30" s="27">
        <f t="shared" si="10"/>
        <v>-6.2820480000000005</v>
      </c>
      <c r="Z30" s="28">
        <f t="shared" si="11"/>
        <v>-1.0749568788501027</v>
      </c>
      <c r="AA30" s="27">
        <f t="shared" si="12"/>
        <v>-4.8503749999999997</v>
      </c>
      <c r="AB30" s="28">
        <f t="shared" si="13"/>
        <v>0</v>
      </c>
      <c r="AC30" s="29" t="s">
        <v>20</v>
      </c>
    </row>
    <row r="31" spans="1:29" ht="31.5">
      <c r="B31" s="30" t="s">
        <v>36</v>
      </c>
      <c r="C31" s="31" t="s">
        <v>37</v>
      </c>
      <c r="D31" s="32" t="s">
        <v>20</v>
      </c>
      <c r="E31" s="75">
        <f>E32+E33+E34</f>
        <v>3.9072</v>
      </c>
      <c r="F31" s="83" t="s">
        <v>146</v>
      </c>
      <c r="G31" s="83">
        <f>G32+G33+G34</f>
        <v>0</v>
      </c>
      <c r="H31" s="83">
        <f t="shared" si="2"/>
        <v>3.9072</v>
      </c>
      <c r="I31" s="33">
        <f t="shared" si="17"/>
        <v>0</v>
      </c>
      <c r="J31" s="33">
        <f>J32+J33+J34</f>
        <v>0</v>
      </c>
      <c r="K31" s="33">
        <f>K32+K33+K34</f>
        <v>0</v>
      </c>
      <c r="L31" s="33">
        <f>L32+L33+L34</f>
        <v>0</v>
      </c>
      <c r="M31" s="33">
        <f>M32+M33+M34</f>
        <v>0</v>
      </c>
      <c r="N31" s="468">
        <f t="shared" si="15"/>
        <v>9.6143190000000001</v>
      </c>
      <c r="O31" s="33">
        <f>O32+O33+O34</f>
        <v>0</v>
      </c>
      <c r="P31" s="33">
        <f>P32+P33+P34</f>
        <v>0</v>
      </c>
      <c r="Q31" s="33">
        <f>Q32+Q33+Q34</f>
        <v>4.7639440000000004</v>
      </c>
      <c r="R31" s="33">
        <f>R32+R33+R34</f>
        <v>4.8503749999999997</v>
      </c>
      <c r="S31" s="33">
        <f t="shared" si="4"/>
        <v>-9.6143190000000001</v>
      </c>
      <c r="T31" s="34">
        <f t="shared" si="5"/>
        <v>0</v>
      </c>
      <c r="U31" s="33">
        <f t="shared" si="6"/>
        <v>0</v>
      </c>
      <c r="V31" s="34">
        <f t="shared" si="7"/>
        <v>0</v>
      </c>
      <c r="W31" s="33">
        <f t="shared" si="8"/>
        <v>0</v>
      </c>
      <c r="X31" s="34">
        <f t="shared" si="9"/>
        <v>0</v>
      </c>
      <c r="Y31" s="33">
        <f t="shared" si="10"/>
        <v>-4.7639440000000004</v>
      </c>
      <c r="Z31" s="34">
        <f t="shared" si="11"/>
        <v>0</v>
      </c>
      <c r="AA31" s="33">
        <f t="shared" si="12"/>
        <v>-4.8503749999999997</v>
      </c>
      <c r="AB31" s="34">
        <f t="shared" si="13"/>
        <v>0</v>
      </c>
      <c r="AC31" s="35" t="s">
        <v>20</v>
      </c>
    </row>
    <row r="32" spans="1:29" ht="48.75" customHeight="1">
      <c r="B32" s="403" t="s">
        <v>38</v>
      </c>
      <c r="C32" s="404" t="s">
        <v>39</v>
      </c>
      <c r="D32" s="405" t="s">
        <v>20</v>
      </c>
      <c r="E32" s="363">
        <f>Форма_2!E32*1.2</f>
        <v>2.1072000000000002</v>
      </c>
      <c r="F32" s="406" t="s">
        <v>146</v>
      </c>
      <c r="G32" s="406">
        <f>Форма_2!G32*1.2</f>
        <v>0</v>
      </c>
      <c r="H32" s="406">
        <f>IF(E32="НД",0,(E32-G32))</f>
        <v>2.1072000000000002</v>
      </c>
      <c r="I32" s="407">
        <f>IF(J32="нд","нд",SUM(J32:M32))</f>
        <v>0</v>
      </c>
      <c r="J32" s="407">
        <f>0</f>
        <v>0</v>
      </c>
      <c r="K32" s="407">
        <v>0</v>
      </c>
      <c r="L32" s="407">
        <v>0</v>
      </c>
      <c r="M32" s="407">
        <v>0</v>
      </c>
      <c r="N32" s="469">
        <f>SUM(O32:R32)</f>
        <v>4.7639440000000004</v>
      </c>
      <c r="O32" s="407">
        <v>0</v>
      </c>
      <c r="P32" s="407">
        <v>0</v>
      </c>
      <c r="Q32" s="407">
        <v>4.7639440000000004</v>
      </c>
      <c r="R32" s="407">
        <v>0</v>
      </c>
      <c r="S32" s="362">
        <f>I32-N32</f>
        <v>-4.7639440000000004</v>
      </c>
      <c r="T32" s="408">
        <f t="shared" si="5"/>
        <v>0</v>
      </c>
      <c r="U32" s="362">
        <f>J32-O32</f>
        <v>0</v>
      </c>
      <c r="V32" s="408">
        <f t="shared" si="7"/>
        <v>0</v>
      </c>
      <c r="W32" s="362">
        <f t="shared" si="8"/>
        <v>0</v>
      </c>
      <c r="X32" s="408">
        <f t="shared" si="9"/>
        <v>0</v>
      </c>
      <c r="Y32" s="362">
        <f t="shared" si="10"/>
        <v>-4.7639440000000004</v>
      </c>
      <c r="Z32" s="408">
        <f t="shared" si="11"/>
        <v>0</v>
      </c>
      <c r="AA32" s="362">
        <f t="shared" si="12"/>
        <v>0</v>
      </c>
      <c r="AB32" s="408">
        <f>IF((M32)=0,0,100%-(R32)/(M32))</f>
        <v>0</v>
      </c>
      <c r="AC32" s="409" t="s">
        <v>1009</v>
      </c>
    </row>
    <row r="33" spans="2:29" ht="41.25" customHeight="1">
      <c r="B33" s="403" t="s">
        <v>40</v>
      </c>
      <c r="C33" s="404" t="s">
        <v>41</v>
      </c>
      <c r="D33" s="405" t="s">
        <v>20</v>
      </c>
      <c r="E33" s="363">
        <f>Форма_2!E33*1.2</f>
        <v>1.7999999999999998</v>
      </c>
      <c r="F33" s="406" t="s">
        <v>146</v>
      </c>
      <c r="G33" s="406">
        <f>Форма_2!G33*1.2</f>
        <v>0</v>
      </c>
      <c r="H33" s="406">
        <f t="shared" ref="H33:H86" si="21">IF(E33="НД",0,(E33-G33))</f>
        <v>1.7999999999999998</v>
      </c>
      <c r="I33" s="407">
        <f>IF(J33="нд","нд",SUM(J33:M33))</f>
        <v>0</v>
      </c>
      <c r="J33" s="407">
        <v>0</v>
      </c>
      <c r="K33" s="407">
        <v>0</v>
      </c>
      <c r="L33" s="407">
        <v>0</v>
      </c>
      <c r="M33" s="407">
        <v>0</v>
      </c>
      <c r="N33" s="469">
        <f>SUM(O33:R33)</f>
        <v>0.90110900000000005</v>
      </c>
      <c r="O33" s="407">
        <v>0</v>
      </c>
      <c r="P33" s="407">
        <v>0</v>
      </c>
      <c r="Q33" s="407">
        <v>0</v>
      </c>
      <c r="R33" s="407">
        <v>0.90110900000000005</v>
      </c>
      <c r="S33" s="362">
        <f t="shared" si="4"/>
        <v>-0.90110900000000005</v>
      </c>
      <c r="T33" s="408">
        <f t="shared" si="5"/>
        <v>0</v>
      </c>
      <c r="U33" s="362">
        <f t="shared" si="6"/>
        <v>0</v>
      </c>
      <c r="V33" s="408">
        <f t="shared" si="7"/>
        <v>0</v>
      </c>
      <c r="W33" s="362">
        <f t="shared" si="8"/>
        <v>0</v>
      </c>
      <c r="X33" s="408">
        <f t="shared" si="9"/>
        <v>0</v>
      </c>
      <c r="Y33" s="362">
        <f t="shared" si="10"/>
        <v>0</v>
      </c>
      <c r="Z33" s="408">
        <f t="shared" si="11"/>
        <v>0</v>
      </c>
      <c r="AA33" s="362">
        <f t="shared" si="12"/>
        <v>-0.90110900000000005</v>
      </c>
      <c r="AB33" s="408">
        <f t="shared" si="13"/>
        <v>0</v>
      </c>
      <c r="AC33" s="409" t="s">
        <v>1009</v>
      </c>
    </row>
    <row r="34" spans="2:29" ht="31.5">
      <c r="B34" s="410" t="s">
        <v>42</v>
      </c>
      <c r="C34" s="411" t="s">
        <v>43</v>
      </c>
      <c r="D34" s="405" t="s">
        <v>20</v>
      </c>
      <c r="E34" s="412">
        <f>SUM(E35:E36)</f>
        <v>0</v>
      </c>
      <c r="F34" s="412" t="s">
        <v>146</v>
      </c>
      <c r="G34" s="412">
        <f>SUM(G35:G36)</f>
        <v>0</v>
      </c>
      <c r="H34" s="412">
        <f t="shared" si="21"/>
        <v>0</v>
      </c>
      <c r="I34" s="362">
        <f t="shared" si="17"/>
        <v>0</v>
      </c>
      <c r="J34" s="362">
        <f>SUM(J35:J36)</f>
        <v>0</v>
      </c>
      <c r="K34" s="362">
        <f>SUM(K35:K36)</f>
        <v>0</v>
      </c>
      <c r="L34" s="362">
        <f>SUM(L35:L36)</f>
        <v>0</v>
      </c>
      <c r="M34" s="362">
        <f>SUM(M35:M36)</f>
        <v>0</v>
      </c>
      <c r="N34" s="470">
        <f t="shared" si="15"/>
        <v>3.9492659999999997</v>
      </c>
      <c r="O34" s="362">
        <f>SUM(O35:O36)</f>
        <v>0</v>
      </c>
      <c r="P34" s="362">
        <f>SUM(P35:P36)</f>
        <v>0</v>
      </c>
      <c r="Q34" s="362">
        <f>SUM(Q35:Q36)</f>
        <v>0</v>
      </c>
      <c r="R34" s="362">
        <f>SUM(R35:R36)</f>
        <v>3.9492659999999997</v>
      </c>
      <c r="S34" s="362">
        <f t="shared" si="4"/>
        <v>-3.9492659999999997</v>
      </c>
      <c r="T34" s="408">
        <f t="shared" si="5"/>
        <v>0</v>
      </c>
      <c r="U34" s="362">
        <f t="shared" si="6"/>
        <v>0</v>
      </c>
      <c r="V34" s="408">
        <f t="shared" si="7"/>
        <v>0</v>
      </c>
      <c r="W34" s="362">
        <f t="shared" si="8"/>
        <v>0</v>
      </c>
      <c r="X34" s="408">
        <f t="shared" si="9"/>
        <v>0</v>
      </c>
      <c r="Y34" s="362">
        <f t="shared" si="10"/>
        <v>0</v>
      </c>
      <c r="Z34" s="408">
        <f t="shared" si="11"/>
        <v>0</v>
      </c>
      <c r="AA34" s="362">
        <f t="shared" si="12"/>
        <v>-3.9492659999999997</v>
      </c>
      <c r="AB34" s="408">
        <f t="shared" si="13"/>
        <v>0</v>
      </c>
      <c r="AC34" s="413" t="s">
        <v>20</v>
      </c>
    </row>
    <row r="35" spans="2:29" ht="47.25">
      <c r="B35" s="45" t="s">
        <v>42</v>
      </c>
      <c r="C35" s="46" t="s">
        <v>1025</v>
      </c>
      <c r="D35" s="124" t="s">
        <v>1024</v>
      </c>
      <c r="E35" s="376">
        <f>Форма_2!E35*1.2</f>
        <v>0</v>
      </c>
      <c r="F35" s="376" t="s">
        <v>146</v>
      </c>
      <c r="G35" s="376">
        <f>Форма_2!G35*1.2</f>
        <v>0</v>
      </c>
      <c r="H35" s="376">
        <f t="shared" si="21"/>
        <v>0</v>
      </c>
      <c r="I35" s="47">
        <f t="shared" ref="I35:I36" si="22">IF(J35="нд","нд",SUM(J35:M35))</f>
        <v>0</v>
      </c>
      <c r="J35" s="47">
        <v>0</v>
      </c>
      <c r="K35" s="47">
        <v>0</v>
      </c>
      <c r="L35" s="47">
        <v>0</v>
      </c>
      <c r="M35" s="47">
        <v>0</v>
      </c>
      <c r="N35" s="471">
        <f t="shared" ref="N35:N36" si="23">SUM(O35:R35)</f>
        <v>2.1751819999999999</v>
      </c>
      <c r="O35" s="47">
        <v>0</v>
      </c>
      <c r="P35" s="47">
        <v>0</v>
      </c>
      <c r="Q35" s="47">
        <v>0</v>
      </c>
      <c r="R35" s="47">
        <v>2.1751819999999999</v>
      </c>
      <c r="S35" s="37">
        <f t="shared" si="4"/>
        <v>-2.1751819999999999</v>
      </c>
      <c r="T35" s="38">
        <f t="shared" si="5"/>
        <v>0</v>
      </c>
      <c r="U35" s="37">
        <f t="shared" si="6"/>
        <v>0</v>
      </c>
      <c r="V35" s="38">
        <f t="shared" si="7"/>
        <v>0</v>
      </c>
      <c r="W35" s="37">
        <f t="shared" si="8"/>
        <v>0</v>
      </c>
      <c r="X35" s="38">
        <f t="shared" si="9"/>
        <v>0</v>
      </c>
      <c r="Y35" s="37">
        <f t="shared" si="10"/>
        <v>0</v>
      </c>
      <c r="Z35" s="38">
        <f t="shared" si="11"/>
        <v>0</v>
      </c>
      <c r="AA35" s="37">
        <f t="shared" si="12"/>
        <v>-2.1751819999999999</v>
      </c>
      <c r="AB35" s="38">
        <f t="shared" si="13"/>
        <v>0</v>
      </c>
      <c r="AC35" s="390" t="s">
        <v>1009</v>
      </c>
    </row>
    <row r="36" spans="2:29" ht="47.25">
      <c r="B36" s="45" t="s">
        <v>42</v>
      </c>
      <c r="C36" s="46" t="s">
        <v>1026</v>
      </c>
      <c r="D36" s="124" t="s">
        <v>1023</v>
      </c>
      <c r="E36" s="376">
        <f>Форма_2!E36*1.2</f>
        <v>0</v>
      </c>
      <c r="F36" s="376" t="s">
        <v>146</v>
      </c>
      <c r="G36" s="376">
        <f>Форма_2!G36*1.2</f>
        <v>0</v>
      </c>
      <c r="H36" s="376">
        <f t="shared" si="21"/>
        <v>0</v>
      </c>
      <c r="I36" s="47">
        <f t="shared" si="22"/>
        <v>0</v>
      </c>
      <c r="J36" s="47">
        <v>0</v>
      </c>
      <c r="K36" s="47">
        <v>0</v>
      </c>
      <c r="L36" s="47">
        <v>0</v>
      </c>
      <c r="M36" s="47">
        <v>0</v>
      </c>
      <c r="N36" s="471">
        <f t="shared" si="23"/>
        <v>1.774084</v>
      </c>
      <c r="O36" s="47">
        <v>0</v>
      </c>
      <c r="P36" s="47">
        <v>0</v>
      </c>
      <c r="Q36" s="47">
        <v>0</v>
      </c>
      <c r="R36" s="47">
        <v>1.774084</v>
      </c>
      <c r="S36" s="37">
        <f t="shared" si="4"/>
        <v>-1.774084</v>
      </c>
      <c r="T36" s="38">
        <f t="shared" si="5"/>
        <v>0</v>
      </c>
      <c r="U36" s="37">
        <f t="shared" si="6"/>
        <v>0</v>
      </c>
      <c r="V36" s="38">
        <f t="shared" si="7"/>
        <v>0</v>
      </c>
      <c r="W36" s="37">
        <f t="shared" si="8"/>
        <v>0</v>
      </c>
      <c r="X36" s="38">
        <f t="shared" si="9"/>
        <v>0</v>
      </c>
      <c r="Y36" s="37">
        <f t="shared" si="10"/>
        <v>0</v>
      </c>
      <c r="Z36" s="38">
        <f t="shared" si="11"/>
        <v>0</v>
      </c>
      <c r="AA36" s="37">
        <f t="shared" si="12"/>
        <v>-1.774084</v>
      </c>
      <c r="AB36" s="38">
        <f t="shared" si="13"/>
        <v>0</v>
      </c>
      <c r="AC36" s="390" t="s">
        <v>1009</v>
      </c>
    </row>
    <row r="37" spans="2:29" ht="31.5">
      <c r="B37" s="30" t="s">
        <v>44</v>
      </c>
      <c r="C37" s="31" t="s">
        <v>45</v>
      </c>
      <c r="D37" s="32" t="s">
        <v>20</v>
      </c>
      <c r="E37" s="79">
        <f t="shared" ref="E37" si="24">SUM(E38:E39)</f>
        <v>0</v>
      </c>
      <c r="F37" s="83" t="s">
        <v>146</v>
      </c>
      <c r="G37" s="83">
        <f t="shared" ref="G37" si="25">SUM(G38:G39)</f>
        <v>0</v>
      </c>
      <c r="H37" s="83">
        <f t="shared" si="21"/>
        <v>0</v>
      </c>
      <c r="I37" s="33">
        <f t="shared" si="17"/>
        <v>0</v>
      </c>
      <c r="J37" s="33">
        <f t="shared" ref="J37:M37" si="26">SUM(J38:J39)</f>
        <v>0</v>
      </c>
      <c r="K37" s="33">
        <f t="shared" si="26"/>
        <v>0</v>
      </c>
      <c r="L37" s="33">
        <f t="shared" si="26"/>
        <v>0</v>
      </c>
      <c r="M37" s="33">
        <f t="shared" si="26"/>
        <v>0</v>
      </c>
      <c r="N37" s="468">
        <f t="shared" si="15"/>
        <v>0</v>
      </c>
      <c r="O37" s="33">
        <f t="shared" ref="O37:R37" si="27">SUM(O38:O39)</f>
        <v>0</v>
      </c>
      <c r="P37" s="33">
        <f t="shared" si="27"/>
        <v>0</v>
      </c>
      <c r="Q37" s="33">
        <f t="shared" si="27"/>
        <v>0</v>
      </c>
      <c r="R37" s="33">
        <f t="shared" si="27"/>
        <v>0</v>
      </c>
      <c r="S37" s="33">
        <f t="shared" si="4"/>
        <v>0</v>
      </c>
      <c r="T37" s="34">
        <f t="shared" si="5"/>
        <v>0</v>
      </c>
      <c r="U37" s="33">
        <f t="shared" si="6"/>
        <v>0</v>
      </c>
      <c r="V37" s="34">
        <f t="shared" si="7"/>
        <v>0</v>
      </c>
      <c r="W37" s="33">
        <f t="shared" si="8"/>
        <v>0</v>
      </c>
      <c r="X37" s="34">
        <f t="shared" si="9"/>
        <v>0</v>
      </c>
      <c r="Y37" s="33">
        <f t="shared" si="10"/>
        <v>0</v>
      </c>
      <c r="Z37" s="34">
        <f t="shared" si="11"/>
        <v>0</v>
      </c>
      <c r="AA37" s="33">
        <f t="shared" si="12"/>
        <v>0</v>
      </c>
      <c r="AB37" s="34">
        <f t="shared" si="13"/>
        <v>0</v>
      </c>
      <c r="AC37" s="35" t="s">
        <v>20</v>
      </c>
    </row>
    <row r="38" spans="2:29" ht="31.5">
      <c r="B38" s="40" t="s">
        <v>46</v>
      </c>
      <c r="C38" s="41" t="s">
        <v>47</v>
      </c>
      <c r="D38" s="125" t="s">
        <v>20</v>
      </c>
      <c r="E38" s="76">
        <v>0</v>
      </c>
      <c r="F38" s="36" t="s">
        <v>146</v>
      </c>
      <c r="G38" s="36">
        <v>0</v>
      </c>
      <c r="H38" s="36">
        <f t="shared" si="21"/>
        <v>0</v>
      </c>
      <c r="I38" s="43">
        <f t="shared" si="17"/>
        <v>0</v>
      </c>
      <c r="J38" s="43">
        <v>0</v>
      </c>
      <c r="K38" s="43">
        <v>0</v>
      </c>
      <c r="L38" s="43">
        <v>0</v>
      </c>
      <c r="M38" s="43">
        <v>0</v>
      </c>
      <c r="N38" s="472">
        <f t="shared" si="15"/>
        <v>0</v>
      </c>
      <c r="O38" s="43">
        <v>0</v>
      </c>
      <c r="P38" s="43">
        <v>0</v>
      </c>
      <c r="Q38" s="43">
        <v>0</v>
      </c>
      <c r="R38" s="43">
        <v>0</v>
      </c>
      <c r="S38" s="43">
        <f t="shared" si="4"/>
        <v>0</v>
      </c>
      <c r="T38" s="44">
        <f t="shared" si="5"/>
        <v>0</v>
      </c>
      <c r="U38" s="43">
        <f t="shared" si="6"/>
        <v>0</v>
      </c>
      <c r="V38" s="44">
        <f t="shared" si="7"/>
        <v>0</v>
      </c>
      <c r="W38" s="43">
        <f t="shared" si="8"/>
        <v>0</v>
      </c>
      <c r="X38" s="44">
        <f t="shared" si="9"/>
        <v>0</v>
      </c>
      <c r="Y38" s="43">
        <f t="shared" si="10"/>
        <v>0</v>
      </c>
      <c r="Z38" s="44">
        <f t="shared" si="11"/>
        <v>0</v>
      </c>
      <c r="AA38" s="43">
        <f t="shared" si="12"/>
        <v>0</v>
      </c>
      <c r="AB38" s="44">
        <f t="shared" si="13"/>
        <v>0</v>
      </c>
      <c r="AC38" s="39" t="s">
        <v>20</v>
      </c>
    </row>
    <row r="39" spans="2:29" ht="31.5">
      <c r="B39" s="40" t="s">
        <v>48</v>
      </c>
      <c r="C39" s="41" t="s">
        <v>49</v>
      </c>
      <c r="D39" s="125" t="s">
        <v>20</v>
      </c>
      <c r="E39" s="76">
        <v>0</v>
      </c>
      <c r="F39" s="36" t="s">
        <v>146</v>
      </c>
      <c r="G39" s="36">
        <v>0</v>
      </c>
      <c r="H39" s="36">
        <f t="shared" si="21"/>
        <v>0</v>
      </c>
      <c r="I39" s="43">
        <f t="shared" si="17"/>
        <v>0</v>
      </c>
      <c r="J39" s="43">
        <v>0</v>
      </c>
      <c r="K39" s="43">
        <v>0</v>
      </c>
      <c r="L39" s="43">
        <v>0</v>
      </c>
      <c r="M39" s="43">
        <v>0</v>
      </c>
      <c r="N39" s="472">
        <f t="shared" si="15"/>
        <v>0</v>
      </c>
      <c r="O39" s="43">
        <v>0</v>
      </c>
      <c r="P39" s="43">
        <v>0</v>
      </c>
      <c r="Q39" s="43">
        <v>0</v>
      </c>
      <c r="R39" s="43">
        <v>0</v>
      </c>
      <c r="S39" s="43">
        <f t="shared" si="4"/>
        <v>0</v>
      </c>
      <c r="T39" s="44">
        <f t="shared" si="5"/>
        <v>0</v>
      </c>
      <c r="U39" s="43">
        <f t="shared" si="6"/>
        <v>0</v>
      </c>
      <c r="V39" s="44">
        <f t="shared" si="7"/>
        <v>0</v>
      </c>
      <c r="W39" s="43">
        <f t="shared" si="8"/>
        <v>0</v>
      </c>
      <c r="X39" s="44">
        <f t="shared" si="9"/>
        <v>0</v>
      </c>
      <c r="Y39" s="43">
        <f t="shared" si="10"/>
        <v>0</v>
      </c>
      <c r="Z39" s="44">
        <f t="shared" si="11"/>
        <v>0</v>
      </c>
      <c r="AA39" s="43">
        <f t="shared" si="12"/>
        <v>0</v>
      </c>
      <c r="AB39" s="44">
        <f t="shared" si="13"/>
        <v>0</v>
      </c>
      <c r="AC39" s="39" t="s">
        <v>20</v>
      </c>
    </row>
    <row r="40" spans="2:29" ht="31.5">
      <c r="B40" s="30" t="s">
        <v>50</v>
      </c>
      <c r="C40" s="31" t="s">
        <v>51</v>
      </c>
      <c r="D40" s="126" t="s">
        <v>20</v>
      </c>
      <c r="E40" s="79">
        <f t="shared" ref="E40:G42" si="28">E41</f>
        <v>0</v>
      </c>
      <c r="F40" s="83" t="s">
        <v>146</v>
      </c>
      <c r="G40" s="83">
        <f t="shared" si="28"/>
        <v>0</v>
      </c>
      <c r="H40" s="83">
        <f t="shared" si="21"/>
        <v>0</v>
      </c>
      <c r="I40" s="33">
        <f t="shared" si="17"/>
        <v>0</v>
      </c>
      <c r="J40" s="33">
        <f t="shared" ref="J40:R40" si="29">J41</f>
        <v>0</v>
      </c>
      <c r="K40" s="33">
        <f t="shared" si="29"/>
        <v>0</v>
      </c>
      <c r="L40" s="33">
        <f t="shared" si="29"/>
        <v>0</v>
      </c>
      <c r="M40" s="33">
        <f t="shared" si="29"/>
        <v>0</v>
      </c>
      <c r="N40" s="468">
        <f t="shared" si="15"/>
        <v>0</v>
      </c>
      <c r="O40" s="33">
        <f t="shared" si="29"/>
        <v>0</v>
      </c>
      <c r="P40" s="33">
        <f t="shared" si="29"/>
        <v>0</v>
      </c>
      <c r="Q40" s="33">
        <f t="shared" si="29"/>
        <v>0</v>
      </c>
      <c r="R40" s="33">
        <f t="shared" si="29"/>
        <v>0</v>
      </c>
      <c r="S40" s="33">
        <f t="shared" si="4"/>
        <v>0</v>
      </c>
      <c r="T40" s="34">
        <f t="shared" si="5"/>
        <v>0</v>
      </c>
      <c r="U40" s="33">
        <f t="shared" si="6"/>
        <v>0</v>
      </c>
      <c r="V40" s="34">
        <f t="shared" si="7"/>
        <v>0</v>
      </c>
      <c r="W40" s="33">
        <f t="shared" si="8"/>
        <v>0</v>
      </c>
      <c r="X40" s="34">
        <f t="shared" si="9"/>
        <v>0</v>
      </c>
      <c r="Y40" s="33">
        <f t="shared" si="10"/>
        <v>0</v>
      </c>
      <c r="Z40" s="34">
        <f t="shared" si="11"/>
        <v>0</v>
      </c>
      <c r="AA40" s="33">
        <f t="shared" si="12"/>
        <v>0</v>
      </c>
      <c r="AB40" s="34">
        <f t="shared" si="13"/>
        <v>0</v>
      </c>
      <c r="AC40" s="35" t="s">
        <v>20</v>
      </c>
    </row>
    <row r="41" spans="2:29" ht="31.5">
      <c r="B41" s="40" t="s">
        <v>52</v>
      </c>
      <c r="C41" s="41" t="s">
        <v>53</v>
      </c>
      <c r="D41" s="125" t="s">
        <v>20</v>
      </c>
      <c r="E41" s="76">
        <f t="shared" si="28"/>
        <v>0</v>
      </c>
      <c r="F41" s="36" t="s">
        <v>146</v>
      </c>
      <c r="G41" s="36">
        <f t="shared" si="28"/>
        <v>0</v>
      </c>
      <c r="H41" s="36">
        <f t="shared" si="21"/>
        <v>0</v>
      </c>
      <c r="I41" s="43">
        <f t="shared" si="17"/>
        <v>0</v>
      </c>
      <c r="J41" s="43">
        <f>J42+J43+J44</f>
        <v>0</v>
      </c>
      <c r="K41" s="43">
        <f t="shared" ref="K41:M41" si="30">K42+K43+K44</f>
        <v>0</v>
      </c>
      <c r="L41" s="43">
        <f t="shared" si="30"/>
        <v>0</v>
      </c>
      <c r="M41" s="43">
        <f t="shared" si="30"/>
        <v>0</v>
      </c>
      <c r="N41" s="472">
        <f t="shared" si="15"/>
        <v>0</v>
      </c>
      <c r="O41" s="43">
        <f t="shared" ref="O41:R41" si="31">O42+O43+O44</f>
        <v>0</v>
      </c>
      <c r="P41" s="43">
        <f t="shared" si="31"/>
        <v>0</v>
      </c>
      <c r="Q41" s="43">
        <f t="shared" si="31"/>
        <v>0</v>
      </c>
      <c r="R41" s="43">
        <f t="shared" si="31"/>
        <v>0</v>
      </c>
      <c r="S41" s="43">
        <f t="shared" si="4"/>
        <v>0</v>
      </c>
      <c r="T41" s="44">
        <f t="shared" si="5"/>
        <v>0</v>
      </c>
      <c r="U41" s="43">
        <f t="shared" si="6"/>
        <v>0</v>
      </c>
      <c r="V41" s="44">
        <f t="shared" si="7"/>
        <v>0</v>
      </c>
      <c r="W41" s="43">
        <f t="shared" si="8"/>
        <v>0</v>
      </c>
      <c r="X41" s="44">
        <f t="shared" si="9"/>
        <v>0</v>
      </c>
      <c r="Y41" s="43">
        <f t="shared" si="10"/>
        <v>0</v>
      </c>
      <c r="Z41" s="44">
        <f t="shared" si="11"/>
        <v>0</v>
      </c>
      <c r="AA41" s="43">
        <f t="shared" si="12"/>
        <v>0</v>
      </c>
      <c r="AB41" s="44">
        <f t="shared" si="13"/>
        <v>0</v>
      </c>
      <c r="AC41" s="39" t="s">
        <v>20</v>
      </c>
    </row>
    <row r="42" spans="2:29" ht="63">
      <c r="B42" s="40" t="s">
        <v>52</v>
      </c>
      <c r="C42" s="41" t="s">
        <v>54</v>
      </c>
      <c r="D42" s="125" t="s">
        <v>20</v>
      </c>
      <c r="E42" s="76">
        <f>E43</f>
        <v>0</v>
      </c>
      <c r="F42" s="36" t="s">
        <v>146</v>
      </c>
      <c r="G42" s="36">
        <f t="shared" si="28"/>
        <v>0</v>
      </c>
      <c r="H42" s="36">
        <f t="shared" si="21"/>
        <v>0</v>
      </c>
      <c r="I42" s="43">
        <f t="shared" si="17"/>
        <v>0</v>
      </c>
      <c r="J42" s="43">
        <v>0</v>
      </c>
      <c r="K42" s="43">
        <v>0</v>
      </c>
      <c r="L42" s="43">
        <v>0</v>
      </c>
      <c r="M42" s="43">
        <v>0</v>
      </c>
      <c r="N42" s="472">
        <f t="shared" si="15"/>
        <v>0</v>
      </c>
      <c r="O42" s="43">
        <v>0</v>
      </c>
      <c r="P42" s="43">
        <v>0</v>
      </c>
      <c r="Q42" s="43">
        <v>0</v>
      </c>
      <c r="R42" s="43">
        <v>0</v>
      </c>
      <c r="S42" s="43">
        <f t="shared" si="4"/>
        <v>0</v>
      </c>
      <c r="T42" s="44">
        <f t="shared" si="5"/>
        <v>0</v>
      </c>
      <c r="U42" s="43">
        <f t="shared" si="6"/>
        <v>0</v>
      </c>
      <c r="V42" s="44">
        <f t="shared" si="7"/>
        <v>0</v>
      </c>
      <c r="W42" s="43">
        <f t="shared" si="8"/>
        <v>0</v>
      </c>
      <c r="X42" s="44">
        <f t="shared" si="9"/>
        <v>0</v>
      </c>
      <c r="Y42" s="43">
        <f t="shared" si="10"/>
        <v>0</v>
      </c>
      <c r="Z42" s="44">
        <f t="shared" si="11"/>
        <v>0</v>
      </c>
      <c r="AA42" s="43">
        <f t="shared" si="12"/>
        <v>0</v>
      </c>
      <c r="AB42" s="44">
        <f t="shared" si="13"/>
        <v>0</v>
      </c>
      <c r="AC42" s="39" t="s">
        <v>20</v>
      </c>
    </row>
    <row r="43" spans="2:29" ht="47.25">
      <c r="B43" s="40" t="s">
        <v>52</v>
      </c>
      <c r="C43" s="41" t="s">
        <v>55</v>
      </c>
      <c r="D43" s="125" t="s">
        <v>20</v>
      </c>
      <c r="E43" s="76">
        <f>E44</f>
        <v>0</v>
      </c>
      <c r="F43" s="85" t="s">
        <v>146</v>
      </c>
      <c r="G43" s="85">
        <f>G44</f>
        <v>0</v>
      </c>
      <c r="H43" s="85">
        <f t="shared" si="21"/>
        <v>0</v>
      </c>
      <c r="I43" s="43">
        <f t="shared" si="17"/>
        <v>0</v>
      </c>
      <c r="J43" s="43">
        <v>0</v>
      </c>
      <c r="K43" s="43">
        <v>0</v>
      </c>
      <c r="L43" s="43">
        <v>0</v>
      </c>
      <c r="M43" s="43">
        <v>0</v>
      </c>
      <c r="N43" s="472">
        <f t="shared" si="15"/>
        <v>0</v>
      </c>
      <c r="O43" s="43">
        <v>0</v>
      </c>
      <c r="P43" s="43">
        <v>0</v>
      </c>
      <c r="Q43" s="43">
        <v>0</v>
      </c>
      <c r="R43" s="43">
        <v>0</v>
      </c>
      <c r="S43" s="43">
        <f t="shared" si="4"/>
        <v>0</v>
      </c>
      <c r="T43" s="44">
        <f t="shared" si="5"/>
        <v>0</v>
      </c>
      <c r="U43" s="43">
        <f t="shared" si="6"/>
        <v>0</v>
      </c>
      <c r="V43" s="44">
        <f t="shared" si="7"/>
        <v>0</v>
      </c>
      <c r="W43" s="43">
        <f t="shared" si="8"/>
        <v>0</v>
      </c>
      <c r="X43" s="44">
        <f t="shared" si="9"/>
        <v>0</v>
      </c>
      <c r="Y43" s="43">
        <f t="shared" si="10"/>
        <v>0</v>
      </c>
      <c r="Z43" s="44">
        <f t="shared" si="11"/>
        <v>0</v>
      </c>
      <c r="AA43" s="43">
        <f t="shared" si="12"/>
        <v>0</v>
      </c>
      <c r="AB43" s="44">
        <f t="shared" si="13"/>
        <v>0</v>
      </c>
      <c r="AC43" s="39" t="s">
        <v>20</v>
      </c>
    </row>
    <row r="44" spans="2:29" ht="47.25">
      <c r="B44" s="40" t="s">
        <v>52</v>
      </c>
      <c r="C44" s="41" t="s">
        <v>56</v>
      </c>
      <c r="D44" s="125" t="s">
        <v>20</v>
      </c>
      <c r="E44" s="76">
        <v>0</v>
      </c>
      <c r="F44" s="36" t="s">
        <v>146</v>
      </c>
      <c r="G44" s="36">
        <v>0</v>
      </c>
      <c r="H44" s="36">
        <f t="shared" si="21"/>
        <v>0</v>
      </c>
      <c r="I44" s="43">
        <f t="shared" si="17"/>
        <v>0</v>
      </c>
      <c r="J44" s="43">
        <v>0</v>
      </c>
      <c r="K44" s="43">
        <v>0</v>
      </c>
      <c r="L44" s="43">
        <v>0</v>
      </c>
      <c r="M44" s="43">
        <v>0</v>
      </c>
      <c r="N44" s="472">
        <f t="shared" si="15"/>
        <v>0</v>
      </c>
      <c r="O44" s="43">
        <v>0</v>
      </c>
      <c r="P44" s="43">
        <v>0</v>
      </c>
      <c r="Q44" s="43">
        <v>0</v>
      </c>
      <c r="R44" s="43">
        <v>0</v>
      </c>
      <c r="S44" s="37">
        <f t="shared" si="4"/>
        <v>0</v>
      </c>
      <c r="T44" s="38">
        <f t="shared" si="5"/>
        <v>0</v>
      </c>
      <c r="U44" s="37">
        <f t="shared" si="6"/>
        <v>0</v>
      </c>
      <c r="V44" s="38">
        <f t="shared" si="7"/>
        <v>0</v>
      </c>
      <c r="W44" s="37">
        <f t="shared" si="8"/>
        <v>0</v>
      </c>
      <c r="X44" s="38">
        <f t="shared" si="9"/>
        <v>0</v>
      </c>
      <c r="Y44" s="37">
        <f t="shared" si="10"/>
        <v>0</v>
      </c>
      <c r="Z44" s="38">
        <f t="shared" si="11"/>
        <v>0</v>
      </c>
      <c r="AA44" s="37">
        <f t="shared" si="12"/>
        <v>0</v>
      </c>
      <c r="AB44" s="38">
        <f t="shared" si="13"/>
        <v>0</v>
      </c>
      <c r="AC44" s="39" t="s">
        <v>20</v>
      </c>
    </row>
    <row r="45" spans="2:29" ht="31.5">
      <c r="B45" s="40" t="s">
        <v>57</v>
      </c>
      <c r="C45" s="41" t="s">
        <v>53</v>
      </c>
      <c r="D45" s="125" t="s">
        <v>20</v>
      </c>
      <c r="E45" s="76">
        <v>0</v>
      </c>
      <c r="F45" s="85" t="s">
        <v>146</v>
      </c>
      <c r="G45" s="85">
        <f>G46</f>
        <v>0</v>
      </c>
      <c r="H45" s="85">
        <f t="shared" si="21"/>
        <v>0</v>
      </c>
      <c r="I45" s="43">
        <f t="shared" si="17"/>
        <v>0</v>
      </c>
      <c r="J45" s="43">
        <f>J46+J47+J48</f>
        <v>0</v>
      </c>
      <c r="K45" s="43">
        <f t="shared" ref="K45:M45" si="32">K46+K47+K48</f>
        <v>0</v>
      </c>
      <c r="L45" s="43">
        <f t="shared" si="32"/>
        <v>0</v>
      </c>
      <c r="M45" s="43">
        <f t="shared" si="32"/>
        <v>0</v>
      </c>
      <c r="N45" s="472">
        <f t="shared" si="15"/>
        <v>0</v>
      </c>
      <c r="O45" s="43">
        <f t="shared" ref="O45:R45" si="33">O46+O47+O48</f>
        <v>0</v>
      </c>
      <c r="P45" s="43">
        <f t="shared" si="33"/>
        <v>0</v>
      </c>
      <c r="Q45" s="43">
        <f t="shared" si="33"/>
        <v>0</v>
      </c>
      <c r="R45" s="43">
        <f t="shared" si="33"/>
        <v>0</v>
      </c>
      <c r="S45" s="43">
        <f t="shared" si="4"/>
        <v>0</v>
      </c>
      <c r="T45" s="44">
        <f t="shared" si="5"/>
        <v>0</v>
      </c>
      <c r="U45" s="43">
        <f t="shared" si="6"/>
        <v>0</v>
      </c>
      <c r="V45" s="44">
        <f t="shared" si="7"/>
        <v>0</v>
      </c>
      <c r="W45" s="43">
        <f t="shared" si="8"/>
        <v>0</v>
      </c>
      <c r="X45" s="44">
        <f t="shared" si="9"/>
        <v>0</v>
      </c>
      <c r="Y45" s="43">
        <f t="shared" si="10"/>
        <v>0</v>
      </c>
      <c r="Z45" s="44">
        <f t="shared" si="11"/>
        <v>0</v>
      </c>
      <c r="AA45" s="43">
        <f t="shared" si="12"/>
        <v>0</v>
      </c>
      <c r="AB45" s="44">
        <f t="shared" si="13"/>
        <v>0</v>
      </c>
      <c r="AC45" s="39" t="s">
        <v>20</v>
      </c>
    </row>
    <row r="46" spans="2:29" ht="63">
      <c r="B46" s="40" t="s">
        <v>57</v>
      </c>
      <c r="C46" s="41" t="s">
        <v>54</v>
      </c>
      <c r="D46" s="125" t="s">
        <v>20</v>
      </c>
      <c r="E46" s="76">
        <v>0</v>
      </c>
      <c r="F46" s="36" t="s">
        <v>146</v>
      </c>
      <c r="G46" s="36">
        <f>G47</f>
        <v>0</v>
      </c>
      <c r="H46" s="36">
        <f t="shared" si="21"/>
        <v>0</v>
      </c>
      <c r="I46" s="43">
        <f t="shared" si="17"/>
        <v>0</v>
      </c>
      <c r="J46" s="43">
        <v>0</v>
      </c>
      <c r="K46" s="43">
        <v>0</v>
      </c>
      <c r="L46" s="43">
        <v>0</v>
      </c>
      <c r="M46" s="43">
        <v>0</v>
      </c>
      <c r="N46" s="472">
        <f t="shared" si="15"/>
        <v>0</v>
      </c>
      <c r="O46" s="43">
        <v>0</v>
      </c>
      <c r="P46" s="43">
        <v>0</v>
      </c>
      <c r="Q46" s="43">
        <v>0</v>
      </c>
      <c r="R46" s="43">
        <v>0</v>
      </c>
      <c r="S46" s="43">
        <f t="shared" si="4"/>
        <v>0</v>
      </c>
      <c r="T46" s="44">
        <f t="shared" si="5"/>
        <v>0</v>
      </c>
      <c r="U46" s="43">
        <f t="shared" si="6"/>
        <v>0</v>
      </c>
      <c r="V46" s="44">
        <f t="shared" si="7"/>
        <v>0</v>
      </c>
      <c r="W46" s="43">
        <f t="shared" si="8"/>
        <v>0</v>
      </c>
      <c r="X46" s="44">
        <f t="shared" si="9"/>
        <v>0</v>
      </c>
      <c r="Y46" s="43">
        <f t="shared" si="10"/>
        <v>0</v>
      </c>
      <c r="Z46" s="44">
        <f t="shared" si="11"/>
        <v>0</v>
      </c>
      <c r="AA46" s="43">
        <f t="shared" si="12"/>
        <v>0</v>
      </c>
      <c r="AB46" s="44">
        <f t="shared" si="13"/>
        <v>0</v>
      </c>
      <c r="AC46" s="39" t="s">
        <v>20</v>
      </c>
    </row>
    <row r="47" spans="2:29" ht="47.25">
      <c r="B47" s="40" t="s">
        <v>57</v>
      </c>
      <c r="C47" s="41" t="s">
        <v>55</v>
      </c>
      <c r="D47" s="125" t="s">
        <v>20</v>
      </c>
      <c r="E47" s="76">
        <v>0</v>
      </c>
      <c r="F47" s="36" t="s">
        <v>146</v>
      </c>
      <c r="G47" s="36">
        <f>G48</f>
        <v>0</v>
      </c>
      <c r="H47" s="36">
        <f t="shared" si="21"/>
        <v>0</v>
      </c>
      <c r="I47" s="43">
        <f t="shared" si="17"/>
        <v>0</v>
      </c>
      <c r="J47" s="43">
        <v>0</v>
      </c>
      <c r="K47" s="43">
        <v>0</v>
      </c>
      <c r="L47" s="43">
        <v>0</v>
      </c>
      <c r="M47" s="43">
        <v>0</v>
      </c>
      <c r="N47" s="472">
        <f t="shared" si="15"/>
        <v>0</v>
      </c>
      <c r="O47" s="43">
        <v>0</v>
      </c>
      <c r="P47" s="43">
        <v>0</v>
      </c>
      <c r="Q47" s="43">
        <v>0</v>
      </c>
      <c r="R47" s="43">
        <v>0</v>
      </c>
      <c r="S47" s="43">
        <f t="shared" si="4"/>
        <v>0</v>
      </c>
      <c r="T47" s="44">
        <f t="shared" si="5"/>
        <v>0</v>
      </c>
      <c r="U47" s="43">
        <f t="shared" si="6"/>
        <v>0</v>
      </c>
      <c r="V47" s="44">
        <f t="shared" si="7"/>
        <v>0</v>
      </c>
      <c r="W47" s="43">
        <f t="shared" si="8"/>
        <v>0</v>
      </c>
      <c r="X47" s="44">
        <f t="shared" si="9"/>
        <v>0</v>
      </c>
      <c r="Y47" s="43">
        <f t="shared" si="10"/>
        <v>0</v>
      </c>
      <c r="Z47" s="44">
        <f t="shared" si="11"/>
        <v>0</v>
      </c>
      <c r="AA47" s="43">
        <f t="shared" si="12"/>
        <v>0</v>
      </c>
      <c r="AB47" s="44">
        <f t="shared" si="13"/>
        <v>0</v>
      </c>
      <c r="AC47" s="39" t="s">
        <v>20</v>
      </c>
    </row>
    <row r="48" spans="2:29" ht="47.25">
      <c r="B48" s="40" t="s">
        <v>57</v>
      </c>
      <c r="C48" s="41" t="s">
        <v>58</v>
      </c>
      <c r="D48" s="125" t="s">
        <v>20</v>
      </c>
      <c r="E48" s="76">
        <v>0</v>
      </c>
      <c r="F48" s="36" t="s">
        <v>146</v>
      </c>
      <c r="G48" s="36">
        <v>0</v>
      </c>
      <c r="H48" s="36">
        <f t="shared" si="21"/>
        <v>0</v>
      </c>
      <c r="I48" s="43">
        <f t="shared" si="17"/>
        <v>0</v>
      </c>
      <c r="J48" s="43">
        <v>0</v>
      </c>
      <c r="K48" s="43">
        <v>0</v>
      </c>
      <c r="L48" s="43">
        <v>0</v>
      </c>
      <c r="M48" s="43">
        <v>0</v>
      </c>
      <c r="N48" s="472">
        <f t="shared" si="15"/>
        <v>0</v>
      </c>
      <c r="O48" s="43">
        <v>0</v>
      </c>
      <c r="P48" s="43">
        <v>0</v>
      </c>
      <c r="Q48" s="43">
        <v>0</v>
      </c>
      <c r="R48" s="43">
        <v>0</v>
      </c>
      <c r="S48" s="43">
        <f t="shared" si="4"/>
        <v>0</v>
      </c>
      <c r="T48" s="44">
        <f t="shared" si="5"/>
        <v>0</v>
      </c>
      <c r="U48" s="43">
        <f t="shared" si="6"/>
        <v>0</v>
      </c>
      <c r="V48" s="44">
        <f t="shared" si="7"/>
        <v>0</v>
      </c>
      <c r="W48" s="43">
        <f t="shared" si="8"/>
        <v>0</v>
      </c>
      <c r="X48" s="44">
        <f t="shared" si="9"/>
        <v>0</v>
      </c>
      <c r="Y48" s="43">
        <f t="shared" si="10"/>
        <v>0</v>
      </c>
      <c r="Z48" s="44">
        <f t="shared" si="11"/>
        <v>0</v>
      </c>
      <c r="AA48" s="43">
        <f t="shared" si="12"/>
        <v>0</v>
      </c>
      <c r="AB48" s="44">
        <f t="shared" si="13"/>
        <v>0</v>
      </c>
      <c r="AC48" s="39" t="s">
        <v>20</v>
      </c>
    </row>
    <row r="49" spans="2:29" ht="47.25">
      <c r="B49" s="30" t="s">
        <v>59</v>
      </c>
      <c r="C49" s="31" t="s">
        <v>60</v>
      </c>
      <c r="D49" s="126" t="s">
        <v>20</v>
      </c>
      <c r="E49" s="79">
        <f>E50+E54</f>
        <v>29.180399999999999</v>
      </c>
      <c r="F49" s="83" t="s">
        <v>146</v>
      </c>
      <c r="G49" s="83">
        <f>G50+G54</f>
        <v>0</v>
      </c>
      <c r="H49" s="83">
        <f t="shared" si="21"/>
        <v>29.180399999999999</v>
      </c>
      <c r="I49" s="33">
        <f t="shared" si="17"/>
        <v>5.8440000000000003</v>
      </c>
      <c r="J49" s="33">
        <f>J50+J54</f>
        <v>0</v>
      </c>
      <c r="K49" s="33">
        <f t="shared" ref="K49:M49" si="34">K50+K54</f>
        <v>0</v>
      </c>
      <c r="L49" s="33">
        <f t="shared" si="34"/>
        <v>5.8440000000000003</v>
      </c>
      <c r="M49" s="33">
        <f t="shared" si="34"/>
        <v>0</v>
      </c>
      <c r="N49" s="468">
        <f t="shared" si="15"/>
        <v>7.3621040000000004</v>
      </c>
      <c r="O49" s="33">
        <f t="shared" ref="O49:R49" si="35">O50+O54</f>
        <v>0</v>
      </c>
      <c r="P49" s="33">
        <f t="shared" si="35"/>
        <v>0</v>
      </c>
      <c r="Q49" s="33">
        <f t="shared" si="35"/>
        <v>7.3621040000000004</v>
      </c>
      <c r="R49" s="33">
        <f t="shared" si="35"/>
        <v>0</v>
      </c>
      <c r="S49" s="33">
        <f t="shared" si="4"/>
        <v>-1.5181040000000001</v>
      </c>
      <c r="T49" s="34">
        <f t="shared" si="5"/>
        <v>-0.25977138945927458</v>
      </c>
      <c r="U49" s="33">
        <f t="shared" si="6"/>
        <v>0</v>
      </c>
      <c r="V49" s="34">
        <f t="shared" si="7"/>
        <v>0</v>
      </c>
      <c r="W49" s="33">
        <f t="shared" si="8"/>
        <v>0</v>
      </c>
      <c r="X49" s="34">
        <f t="shared" si="9"/>
        <v>0</v>
      </c>
      <c r="Y49" s="33">
        <f t="shared" si="10"/>
        <v>-1.5181040000000001</v>
      </c>
      <c r="Z49" s="34">
        <f t="shared" si="11"/>
        <v>-0.25977138945927458</v>
      </c>
      <c r="AA49" s="33">
        <f t="shared" si="12"/>
        <v>0</v>
      </c>
      <c r="AB49" s="34">
        <f t="shared" si="13"/>
        <v>0</v>
      </c>
      <c r="AC49" s="35" t="s">
        <v>20</v>
      </c>
    </row>
    <row r="50" spans="2:29" ht="47.25">
      <c r="B50" s="40" t="s">
        <v>61</v>
      </c>
      <c r="C50" s="41" t="s">
        <v>62</v>
      </c>
      <c r="D50" s="125" t="s">
        <v>20</v>
      </c>
      <c r="E50" s="77">
        <f>SUM(E51:E53)</f>
        <v>29.180399999999999</v>
      </c>
      <c r="F50" s="36" t="s">
        <v>146</v>
      </c>
      <c r="G50" s="36">
        <f>SUM(G51:G53)</f>
        <v>0</v>
      </c>
      <c r="H50" s="36">
        <f t="shared" si="21"/>
        <v>29.180399999999999</v>
      </c>
      <c r="I50" s="43">
        <f t="shared" si="17"/>
        <v>5.8440000000000003</v>
      </c>
      <c r="J50" s="43">
        <f>SUM(J51:J53)</f>
        <v>0</v>
      </c>
      <c r="K50" s="43">
        <f t="shared" ref="K50:M50" si="36">SUM(K51:K53)</f>
        <v>0</v>
      </c>
      <c r="L50" s="43">
        <f t="shared" si="36"/>
        <v>5.8440000000000003</v>
      </c>
      <c r="M50" s="43">
        <f t="shared" si="36"/>
        <v>0</v>
      </c>
      <c r="N50" s="472">
        <f t="shared" si="15"/>
        <v>7.3621040000000004</v>
      </c>
      <c r="O50" s="43">
        <f t="shared" ref="O50:R50" si="37">SUM(O51:O53)</f>
        <v>0</v>
      </c>
      <c r="P50" s="43">
        <f t="shared" si="37"/>
        <v>0</v>
      </c>
      <c r="Q50" s="43">
        <f t="shared" si="37"/>
        <v>7.3621040000000004</v>
      </c>
      <c r="R50" s="43">
        <f t="shared" si="37"/>
        <v>0</v>
      </c>
      <c r="S50" s="43">
        <f t="shared" si="4"/>
        <v>-1.5181040000000001</v>
      </c>
      <c r="T50" s="44">
        <f t="shared" si="5"/>
        <v>-0.25977138945927458</v>
      </c>
      <c r="U50" s="43">
        <f t="shared" si="6"/>
        <v>0</v>
      </c>
      <c r="V50" s="44">
        <f t="shared" si="7"/>
        <v>0</v>
      </c>
      <c r="W50" s="43">
        <f t="shared" si="8"/>
        <v>0</v>
      </c>
      <c r="X50" s="44">
        <f t="shared" si="9"/>
        <v>0</v>
      </c>
      <c r="Y50" s="43">
        <f t="shared" si="10"/>
        <v>-1.5181040000000001</v>
      </c>
      <c r="Z50" s="44">
        <f t="shared" si="11"/>
        <v>-0.25977138945927458</v>
      </c>
      <c r="AA50" s="43">
        <f t="shared" si="12"/>
        <v>0</v>
      </c>
      <c r="AB50" s="44">
        <f t="shared" si="13"/>
        <v>0</v>
      </c>
      <c r="AC50" s="39" t="s">
        <v>20</v>
      </c>
    </row>
    <row r="51" spans="2:29" ht="31.5">
      <c r="B51" s="45" t="s">
        <v>61</v>
      </c>
      <c r="C51" s="48" t="s">
        <v>1014</v>
      </c>
      <c r="D51" s="49" t="s">
        <v>168</v>
      </c>
      <c r="E51" s="78">
        <f>Форма_2!E51*1.2</f>
        <v>16.249199999999998</v>
      </c>
      <c r="F51" s="84" t="s">
        <v>146</v>
      </c>
      <c r="G51" s="84">
        <f>Форма_2!G51*1.2</f>
        <v>0</v>
      </c>
      <c r="H51" s="84">
        <f t="shared" si="21"/>
        <v>16.249199999999998</v>
      </c>
      <c r="I51" s="47">
        <f>IF(J51="нд","нд",SUM(J51:M51))</f>
        <v>5.8440000000000003</v>
      </c>
      <c r="J51" s="47">
        <v>0</v>
      </c>
      <c r="K51" s="47">
        <v>0</v>
      </c>
      <c r="L51" s="47">
        <f>4.87*1.2</f>
        <v>5.8440000000000003</v>
      </c>
      <c r="M51" s="47">
        <v>0</v>
      </c>
      <c r="N51" s="471">
        <f>SUM(O51:R51)</f>
        <v>7.3621040000000004</v>
      </c>
      <c r="O51" s="47">
        <v>0</v>
      </c>
      <c r="P51" s="47">
        <v>0</v>
      </c>
      <c r="Q51" s="47">
        <v>7.3621040000000004</v>
      </c>
      <c r="R51" s="47">
        <v>0</v>
      </c>
      <c r="S51" s="37">
        <f t="shared" si="4"/>
        <v>-1.5181040000000001</v>
      </c>
      <c r="T51" s="38">
        <f t="shared" si="5"/>
        <v>-0.25977138945927458</v>
      </c>
      <c r="U51" s="37">
        <f t="shared" si="6"/>
        <v>0</v>
      </c>
      <c r="V51" s="38">
        <f t="shared" si="7"/>
        <v>0</v>
      </c>
      <c r="W51" s="37">
        <f t="shared" si="8"/>
        <v>0</v>
      </c>
      <c r="X51" s="38">
        <f t="shared" si="9"/>
        <v>0</v>
      </c>
      <c r="Y51" s="37">
        <f t="shared" si="10"/>
        <v>-1.5181040000000001</v>
      </c>
      <c r="Z51" s="38">
        <f t="shared" si="11"/>
        <v>-0.25977138945927458</v>
      </c>
      <c r="AA51" s="37">
        <f t="shared" si="12"/>
        <v>0</v>
      </c>
      <c r="AB51" s="38">
        <f t="shared" si="13"/>
        <v>0</v>
      </c>
      <c r="AC51" s="39" t="s">
        <v>1012</v>
      </c>
    </row>
    <row r="52" spans="2:29" ht="31.5">
      <c r="B52" s="45" t="s">
        <v>61</v>
      </c>
      <c r="C52" s="48" t="s">
        <v>63</v>
      </c>
      <c r="D52" s="49" t="s">
        <v>64</v>
      </c>
      <c r="E52" s="78">
        <f>Форма_2!E52*1.2</f>
        <v>6.2543999999999995</v>
      </c>
      <c r="F52" s="84" t="s">
        <v>146</v>
      </c>
      <c r="G52" s="84">
        <f>Форма_2!G52*1.2</f>
        <v>0</v>
      </c>
      <c r="H52" s="84">
        <f t="shared" si="21"/>
        <v>6.2543999999999995</v>
      </c>
      <c r="I52" s="47">
        <f>IF(J52="нд","нд",SUM(J52:M52))</f>
        <v>0</v>
      </c>
      <c r="J52" s="47">
        <v>0</v>
      </c>
      <c r="K52" s="47">
        <v>0</v>
      </c>
      <c r="L52" s="47">
        <v>0</v>
      </c>
      <c r="M52" s="47">
        <v>0</v>
      </c>
      <c r="N52" s="471">
        <f>SUM(O52:R52)</f>
        <v>0</v>
      </c>
      <c r="O52" s="47">
        <v>0</v>
      </c>
      <c r="P52" s="47">
        <v>0</v>
      </c>
      <c r="Q52" s="47">
        <v>0</v>
      </c>
      <c r="R52" s="47">
        <v>0</v>
      </c>
      <c r="S52" s="37">
        <f t="shared" si="4"/>
        <v>0</v>
      </c>
      <c r="T52" s="38">
        <f t="shared" si="5"/>
        <v>0</v>
      </c>
      <c r="U52" s="37">
        <f t="shared" si="6"/>
        <v>0</v>
      </c>
      <c r="V52" s="38">
        <f t="shared" si="7"/>
        <v>0</v>
      </c>
      <c r="W52" s="37">
        <f t="shared" si="8"/>
        <v>0</v>
      </c>
      <c r="X52" s="38">
        <f t="shared" si="9"/>
        <v>0</v>
      </c>
      <c r="Y52" s="37">
        <f t="shared" si="10"/>
        <v>0</v>
      </c>
      <c r="Z52" s="38">
        <f t="shared" si="11"/>
        <v>0</v>
      </c>
      <c r="AA52" s="37">
        <f t="shared" si="12"/>
        <v>0</v>
      </c>
      <c r="AB52" s="38">
        <f t="shared" si="13"/>
        <v>0</v>
      </c>
      <c r="AC52" s="116" t="s">
        <v>164</v>
      </c>
    </row>
    <row r="53" spans="2:29" ht="47.25">
      <c r="B53" s="45" t="s">
        <v>61</v>
      </c>
      <c r="C53" s="48" t="s">
        <v>65</v>
      </c>
      <c r="D53" s="49" t="s">
        <v>66</v>
      </c>
      <c r="E53" s="78">
        <f>Форма_2!E53*1.2</f>
        <v>6.6768000000000001</v>
      </c>
      <c r="F53" s="84" t="s">
        <v>146</v>
      </c>
      <c r="G53" s="84">
        <f>Форма_2!G53*1.2</f>
        <v>0</v>
      </c>
      <c r="H53" s="84">
        <f t="shared" si="21"/>
        <v>6.6768000000000001</v>
      </c>
      <c r="I53" s="47">
        <f>IF(J53="нд","нд",SUM(J53:M53))</f>
        <v>0</v>
      </c>
      <c r="J53" s="47">
        <v>0</v>
      </c>
      <c r="K53" s="47">
        <v>0</v>
      </c>
      <c r="L53" s="47">
        <v>0</v>
      </c>
      <c r="M53" s="47">
        <v>0</v>
      </c>
      <c r="N53" s="471">
        <f>SUM(O53:R53)</f>
        <v>0</v>
      </c>
      <c r="O53" s="47">
        <v>0</v>
      </c>
      <c r="P53" s="47">
        <v>0</v>
      </c>
      <c r="Q53" s="47">
        <v>0</v>
      </c>
      <c r="R53" s="47">
        <v>0</v>
      </c>
      <c r="S53" s="37">
        <f t="shared" si="4"/>
        <v>0</v>
      </c>
      <c r="T53" s="38">
        <f t="shared" si="5"/>
        <v>0</v>
      </c>
      <c r="U53" s="37">
        <f t="shared" si="6"/>
        <v>0</v>
      </c>
      <c r="V53" s="38">
        <f t="shared" si="7"/>
        <v>0</v>
      </c>
      <c r="W53" s="37">
        <f t="shared" si="8"/>
        <v>0</v>
      </c>
      <c r="X53" s="38">
        <f t="shared" si="9"/>
        <v>0</v>
      </c>
      <c r="Y53" s="37">
        <f t="shared" si="10"/>
        <v>0</v>
      </c>
      <c r="Z53" s="38">
        <f t="shared" si="11"/>
        <v>0</v>
      </c>
      <c r="AA53" s="37">
        <f t="shared" si="12"/>
        <v>0</v>
      </c>
      <c r="AB53" s="38">
        <f t="shared" si="13"/>
        <v>0</v>
      </c>
      <c r="AC53" s="116" t="s">
        <v>164</v>
      </c>
    </row>
    <row r="54" spans="2:29" ht="47.25">
      <c r="B54" s="40" t="s">
        <v>67</v>
      </c>
      <c r="C54" s="41" t="s">
        <v>68</v>
      </c>
      <c r="D54" s="125" t="s">
        <v>20</v>
      </c>
      <c r="E54" s="76">
        <v>0</v>
      </c>
      <c r="F54" s="36" t="s">
        <v>146</v>
      </c>
      <c r="G54" s="36">
        <v>0</v>
      </c>
      <c r="H54" s="36">
        <f t="shared" si="21"/>
        <v>0</v>
      </c>
      <c r="I54" s="43">
        <f t="shared" ref="I54" si="38">J54+K54+L54+M54</f>
        <v>0</v>
      </c>
      <c r="J54" s="43">
        <v>0</v>
      </c>
      <c r="K54" s="43">
        <v>0</v>
      </c>
      <c r="L54" s="43">
        <v>0</v>
      </c>
      <c r="M54" s="43">
        <v>0</v>
      </c>
      <c r="N54" s="472">
        <f t="shared" ref="N54" si="39">O54+P54+Q54+R54</f>
        <v>0</v>
      </c>
      <c r="O54" s="43">
        <v>0</v>
      </c>
      <c r="P54" s="43">
        <v>0</v>
      </c>
      <c r="Q54" s="43">
        <v>0</v>
      </c>
      <c r="R54" s="43">
        <v>0</v>
      </c>
      <c r="S54" s="43">
        <f t="shared" si="4"/>
        <v>0</v>
      </c>
      <c r="T54" s="44">
        <f t="shared" si="5"/>
        <v>0</v>
      </c>
      <c r="U54" s="43">
        <f t="shared" si="6"/>
        <v>0</v>
      </c>
      <c r="V54" s="44">
        <f t="shared" si="7"/>
        <v>0</v>
      </c>
      <c r="W54" s="43">
        <f t="shared" si="8"/>
        <v>0</v>
      </c>
      <c r="X54" s="44">
        <f t="shared" si="9"/>
        <v>0</v>
      </c>
      <c r="Y54" s="43">
        <f t="shared" si="10"/>
        <v>0</v>
      </c>
      <c r="Z54" s="44">
        <f t="shared" si="11"/>
        <v>0</v>
      </c>
      <c r="AA54" s="43">
        <f t="shared" si="12"/>
        <v>0</v>
      </c>
      <c r="AB54" s="44">
        <f t="shared" si="13"/>
        <v>0</v>
      </c>
      <c r="AC54" s="39" t="s">
        <v>20</v>
      </c>
    </row>
    <row r="55" spans="2:29" ht="22.5" customHeight="1">
      <c r="B55" s="24" t="s">
        <v>69</v>
      </c>
      <c r="C55" s="50" t="s">
        <v>70</v>
      </c>
      <c r="D55" s="127" t="s">
        <v>20</v>
      </c>
      <c r="E55" s="80">
        <f>E56+E62+E69+E81</f>
        <v>159.80759999999998</v>
      </c>
      <c r="F55" s="82" t="s">
        <v>146</v>
      </c>
      <c r="G55" s="82">
        <f>G56+G62+G69+G81</f>
        <v>0</v>
      </c>
      <c r="H55" s="82">
        <f t="shared" si="21"/>
        <v>159.80759999999998</v>
      </c>
      <c r="I55" s="27">
        <f t="shared" si="17"/>
        <v>6.8712</v>
      </c>
      <c r="J55" s="27">
        <f>J56+J62+J69+J81</f>
        <v>0</v>
      </c>
      <c r="K55" s="27">
        <f>K56+K62+K69+K81</f>
        <v>0</v>
      </c>
      <c r="L55" s="27">
        <f>L56+L62+L69+L81</f>
        <v>6.8712</v>
      </c>
      <c r="M55" s="27">
        <f>M56+M62+M69+M81</f>
        <v>0</v>
      </c>
      <c r="N55" s="467">
        <f t="shared" si="15"/>
        <v>9.0761298999999998</v>
      </c>
      <c r="O55" s="27">
        <f>O56+O62+O69+O81</f>
        <v>0</v>
      </c>
      <c r="P55" s="27">
        <f>P56+P62+P69+P81</f>
        <v>0</v>
      </c>
      <c r="Q55" s="27">
        <f>Q56+Q62+Q69+Q81</f>
        <v>9.0761298999999998</v>
      </c>
      <c r="R55" s="27">
        <f>R56+R62+R69+R81</f>
        <v>0</v>
      </c>
      <c r="S55" s="27">
        <f t="shared" si="4"/>
        <v>-2.2049298999999998</v>
      </c>
      <c r="T55" s="28">
        <f t="shared" si="5"/>
        <v>-0.32089444347421114</v>
      </c>
      <c r="U55" s="27">
        <f t="shared" si="6"/>
        <v>0</v>
      </c>
      <c r="V55" s="28">
        <f t="shared" si="7"/>
        <v>0</v>
      </c>
      <c r="W55" s="27">
        <f t="shared" si="8"/>
        <v>0</v>
      </c>
      <c r="X55" s="28">
        <f t="shared" si="9"/>
        <v>0</v>
      </c>
      <c r="Y55" s="27">
        <f t="shared" si="10"/>
        <v>-2.2049298999999998</v>
      </c>
      <c r="Z55" s="28">
        <f t="shared" si="11"/>
        <v>-0.32089444347421114</v>
      </c>
      <c r="AA55" s="27">
        <f t="shared" si="12"/>
        <v>0</v>
      </c>
      <c r="AB55" s="28">
        <f t="shared" si="13"/>
        <v>0</v>
      </c>
      <c r="AC55" s="29" t="s">
        <v>20</v>
      </c>
    </row>
    <row r="56" spans="2:29" ht="47.25">
      <c r="B56" s="30" t="s">
        <v>71</v>
      </c>
      <c r="C56" s="31" t="s">
        <v>72</v>
      </c>
      <c r="D56" s="126" t="s">
        <v>20</v>
      </c>
      <c r="E56" s="79">
        <f>E57+E58</f>
        <v>52.023599999999995</v>
      </c>
      <c r="F56" s="83" t="s">
        <v>146</v>
      </c>
      <c r="G56" s="83">
        <f>G57+G58</f>
        <v>0</v>
      </c>
      <c r="H56" s="83">
        <f t="shared" si="21"/>
        <v>52.023599999999995</v>
      </c>
      <c r="I56" s="33">
        <f t="shared" si="17"/>
        <v>2.004</v>
      </c>
      <c r="J56" s="33">
        <f>J57+J58</f>
        <v>0</v>
      </c>
      <c r="K56" s="33">
        <f>K57+K58</f>
        <v>0</v>
      </c>
      <c r="L56" s="33">
        <f>L57+L58</f>
        <v>2.004</v>
      </c>
      <c r="M56" s="33">
        <f>M57+M58</f>
        <v>0</v>
      </c>
      <c r="N56" s="468">
        <f t="shared" si="15"/>
        <v>1.670085</v>
      </c>
      <c r="O56" s="33">
        <f>O57+O58</f>
        <v>0</v>
      </c>
      <c r="P56" s="33">
        <f>P57+P58</f>
        <v>0</v>
      </c>
      <c r="Q56" s="33">
        <f>Q57+Q58</f>
        <v>1.670085</v>
      </c>
      <c r="R56" s="33">
        <f>R57+R58</f>
        <v>0</v>
      </c>
      <c r="S56" s="33">
        <f t="shared" si="4"/>
        <v>0.33391499999999996</v>
      </c>
      <c r="T56" s="34">
        <f t="shared" si="5"/>
        <v>0.16662425149700599</v>
      </c>
      <c r="U56" s="33">
        <f t="shared" si="6"/>
        <v>0</v>
      </c>
      <c r="V56" s="34">
        <f t="shared" si="7"/>
        <v>0</v>
      </c>
      <c r="W56" s="33">
        <f t="shared" si="8"/>
        <v>0</v>
      </c>
      <c r="X56" s="34">
        <f t="shared" si="9"/>
        <v>0</v>
      </c>
      <c r="Y56" s="33">
        <f t="shared" si="10"/>
        <v>0.33391499999999996</v>
      </c>
      <c r="Z56" s="34">
        <f t="shared" si="11"/>
        <v>0.16662425149700599</v>
      </c>
      <c r="AA56" s="33">
        <f t="shared" si="12"/>
        <v>0</v>
      </c>
      <c r="AB56" s="34">
        <f t="shared" si="13"/>
        <v>0</v>
      </c>
      <c r="AC56" s="35" t="s">
        <v>20</v>
      </c>
    </row>
    <row r="57" spans="2:29">
      <c r="B57" s="40" t="s">
        <v>73</v>
      </c>
      <c r="C57" s="41" t="s">
        <v>74</v>
      </c>
      <c r="D57" s="125" t="s">
        <v>20</v>
      </c>
      <c r="E57" s="76">
        <v>0</v>
      </c>
      <c r="F57" s="36" t="s">
        <v>146</v>
      </c>
      <c r="G57" s="36">
        <v>0</v>
      </c>
      <c r="H57" s="36">
        <f t="shared" si="21"/>
        <v>0</v>
      </c>
      <c r="I57" s="43">
        <f t="shared" si="17"/>
        <v>0</v>
      </c>
      <c r="J57" s="43">
        <v>0</v>
      </c>
      <c r="K57" s="43">
        <v>0</v>
      </c>
      <c r="L57" s="43">
        <v>0</v>
      </c>
      <c r="M57" s="43">
        <v>0</v>
      </c>
      <c r="N57" s="472">
        <f t="shared" si="15"/>
        <v>0</v>
      </c>
      <c r="O57" s="43">
        <v>0</v>
      </c>
      <c r="P57" s="43">
        <v>0</v>
      </c>
      <c r="Q57" s="43">
        <v>0</v>
      </c>
      <c r="R57" s="43">
        <v>0</v>
      </c>
      <c r="S57" s="43">
        <f t="shared" si="4"/>
        <v>0</v>
      </c>
      <c r="T57" s="44">
        <f t="shared" si="5"/>
        <v>0</v>
      </c>
      <c r="U57" s="43">
        <f t="shared" si="6"/>
        <v>0</v>
      </c>
      <c r="V57" s="44">
        <f t="shared" si="7"/>
        <v>0</v>
      </c>
      <c r="W57" s="43">
        <f t="shared" si="8"/>
        <v>0</v>
      </c>
      <c r="X57" s="44">
        <f t="shared" si="9"/>
        <v>0</v>
      </c>
      <c r="Y57" s="43">
        <f t="shared" si="10"/>
        <v>0</v>
      </c>
      <c r="Z57" s="44">
        <f t="shared" si="11"/>
        <v>0</v>
      </c>
      <c r="AA57" s="43">
        <f t="shared" si="12"/>
        <v>0</v>
      </c>
      <c r="AB57" s="44">
        <f t="shared" si="13"/>
        <v>0</v>
      </c>
      <c r="AC57" s="39" t="s">
        <v>20</v>
      </c>
    </row>
    <row r="58" spans="2:29" ht="31.5">
      <c r="B58" s="40" t="s">
        <v>75</v>
      </c>
      <c r="C58" s="41" t="s">
        <v>76</v>
      </c>
      <c r="D58" s="125" t="s">
        <v>20</v>
      </c>
      <c r="E58" s="77">
        <f>SUM(E59:E61)</f>
        <v>52.023599999999995</v>
      </c>
      <c r="F58" s="36" t="s">
        <v>146</v>
      </c>
      <c r="G58" s="36">
        <f>SUM(G59:G61)</f>
        <v>0</v>
      </c>
      <c r="H58" s="36">
        <f t="shared" si="21"/>
        <v>52.023599999999995</v>
      </c>
      <c r="I58" s="43">
        <f t="shared" si="17"/>
        <v>2.004</v>
      </c>
      <c r="J58" s="43">
        <f>SUM(J59:J61)</f>
        <v>0</v>
      </c>
      <c r="K58" s="43">
        <f>SUM(K59:K61)</f>
        <v>0</v>
      </c>
      <c r="L58" s="43">
        <f>SUM(L59:L61)</f>
        <v>2.004</v>
      </c>
      <c r="M58" s="43">
        <f>SUM(M59:M61)</f>
        <v>0</v>
      </c>
      <c r="N58" s="472">
        <f t="shared" si="15"/>
        <v>1.670085</v>
      </c>
      <c r="O58" s="43">
        <f>SUM(O59:O61)</f>
        <v>0</v>
      </c>
      <c r="P58" s="43">
        <f>SUM(P59:P61)</f>
        <v>0</v>
      </c>
      <c r="Q58" s="43">
        <f>SUM(Q59:Q61)</f>
        <v>1.670085</v>
      </c>
      <c r="R58" s="43">
        <f>SUM(R59:R61)</f>
        <v>0</v>
      </c>
      <c r="S58" s="43">
        <f t="shared" si="4"/>
        <v>0.33391499999999996</v>
      </c>
      <c r="T58" s="44">
        <f t="shared" si="5"/>
        <v>0.16662425149700599</v>
      </c>
      <c r="U58" s="43">
        <f t="shared" si="6"/>
        <v>0</v>
      </c>
      <c r="V58" s="44">
        <f t="shared" si="7"/>
        <v>0</v>
      </c>
      <c r="W58" s="43">
        <f t="shared" si="8"/>
        <v>0</v>
      </c>
      <c r="X58" s="44">
        <f t="shared" si="9"/>
        <v>0</v>
      </c>
      <c r="Y58" s="43">
        <f t="shared" si="10"/>
        <v>0.33391499999999996</v>
      </c>
      <c r="Z58" s="44">
        <f t="shared" si="11"/>
        <v>0.16662425149700599</v>
      </c>
      <c r="AA58" s="43">
        <f t="shared" si="12"/>
        <v>0</v>
      </c>
      <c r="AB58" s="44">
        <f t="shared" si="13"/>
        <v>0</v>
      </c>
      <c r="AC58" s="39" t="s">
        <v>20</v>
      </c>
    </row>
    <row r="59" spans="2:29" ht="31.5">
      <c r="B59" s="45" t="s">
        <v>75</v>
      </c>
      <c r="C59" s="51" t="s">
        <v>77</v>
      </c>
      <c r="D59" s="49" t="s">
        <v>78</v>
      </c>
      <c r="E59" s="78">
        <f>Форма_2!E59*1.2</f>
        <v>19.945199999999996</v>
      </c>
      <c r="F59" s="84" t="s">
        <v>146</v>
      </c>
      <c r="G59" s="84">
        <f>Форма_2!G59*1.2</f>
        <v>0</v>
      </c>
      <c r="H59" s="84">
        <f t="shared" si="21"/>
        <v>19.945199999999996</v>
      </c>
      <c r="I59" s="47">
        <f t="shared" ref="I59:I61" si="40">IF(J59="нд","нд",SUM(J59:M59))</f>
        <v>0</v>
      </c>
      <c r="J59" s="47">
        <v>0</v>
      </c>
      <c r="K59" s="47">
        <v>0</v>
      </c>
      <c r="L59" s="47">
        <v>0</v>
      </c>
      <c r="M59" s="47">
        <v>0</v>
      </c>
      <c r="N59" s="471">
        <f t="shared" ref="N59:N61" si="41">SUM(O59:R59)</f>
        <v>0</v>
      </c>
      <c r="O59" s="47">
        <v>0</v>
      </c>
      <c r="P59" s="47">
        <v>0</v>
      </c>
      <c r="Q59" s="47">
        <v>0</v>
      </c>
      <c r="R59" s="47">
        <v>0</v>
      </c>
      <c r="S59" s="37">
        <f t="shared" si="4"/>
        <v>0</v>
      </c>
      <c r="T59" s="38">
        <f t="shared" si="5"/>
        <v>0</v>
      </c>
      <c r="U59" s="37">
        <f t="shared" si="6"/>
        <v>0</v>
      </c>
      <c r="V59" s="38">
        <f t="shared" si="7"/>
        <v>0</v>
      </c>
      <c r="W59" s="37">
        <f t="shared" si="8"/>
        <v>0</v>
      </c>
      <c r="X59" s="38">
        <f t="shared" si="9"/>
        <v>0</v>
      </c>
      <c r="Y59" s="37">
        <f t="shared" si="10"/>
        <v>0</v>
      </c>
      <c r="Z59" s="38">
        <f t="shared" si="11"/>
        <v>0</v>
      </c>
      <c r="AA59" s="37">
        <f t="shared" si="12"/>
        <v>0</v>
      </c>
      <c r="AB59" s="38">
        <f t="shared" si="13"/>
        <v>0</v>
      </c>
      <c r="AC59" s="116" t="s">
        <v>164</v>
      </c>
    </row>
    <row r="60" spans="2:29" ht="45" customHeight="1">
      <c r="B60" s="45" t="s">
        <v>75</v>
      </c>
      <c r="C60" s="51" t="s">
        <v>79</v>
      </c>
      <c r="D60" s="49" t="s">
        <v>80</v>
      </c>
      <c r="E60" s="78">
        <f>Форма_2!E60*1.2</f>
        <v>30.074400000000001</v>
      </c>
      <c r="F60" s="84" t="s">
        <v>146</v>
      </c>
      <c r="G60" s="84">
        <f>Форма_2!G60*1.2</f>
        <v>0</v>
      </c>
      <c r="H60" s="84">
        <f t="shared" si="21"/>
        <v>30.074400000000001</v>
      </c>
      <c r="I60" s="47">
        <f t="shared" si="40"/>
        <v>0</v>
      </c>
      <c r="J60" s="47">
        <v>0</v>
      </c>
      <c r="K60" s="47">
        <v>0</v>
      </c>
      <c r="L60" s="47">
        <v>0</v>
      </c>
      <c r="M60" s="47">
        <v>0</v>
      </c>
      <c r="N60" s="471">
        <f t="shared" si="41"/>
        <v>0</v>
      </c>
      <c r="O60" s="47">
        <v>0</v>
      </c>
      <c r="P60" s="47">
        <v>0</v>
      </c>
      <c r="Q60" s="47">
        <v>0</v>
      </c>
      <c r="R60" s="47">
        <v>0</v>
      </c>
      <c r="S60" s="37">
        <f t="shared" si="4"/>
        <v>0</v>
      </c>
      <c r="T60" s="38">
        <f t="shared" si="5"/>
        <v>0</v>
      </c>
      <c r="U60" s="37">
        <f t="shared" si="6"/>
        <v>0</v>
      </c>
      <c r="V60" s="38">
        <f t="shared" si="7"/>
        <v>0</v>
      </c>
      <c r="W60" s="37">
        <f t="shared" si="8"/>
        <v>0</v>
      </c>
      <c r="X60" s="38">
        <f t="shared" si="9"/>
        <v>0</v>
      </c>
      <c r="Y60" s="37">
        <f t="shared" si="10"/>
        <v>0</v>
      </c>
      <c r="Z60" s="38">
        <f t="shared" si="11"/>
        <v>0</v>
      </c>
      <c r="AA60" s="37">
        <f t="shared" si="12"/>
        <v>0</v>
      </c>
      <c r="AB60" s="38">
        <f t="shared" si="13"/>
        <v>0</v>
      </c>
      <c r="AC60" s="116" t="s">
        <v>164</v>
      </c>
    </row>
    <row r="61" spans="2:29" ht="25.5" customHeight="1">
      <c r="B61" s="45" t="s">
        <v>75</v>
      </c>
      <c r="C61" s="51" t="s">
        <v>81</v>
      </c>
      <c r="D61" s="49" t="s">
        <v>82</v>
      </c>
      <c r="E61" s="78">
        <f>Форма_2!E61*1.2</f>
        <v>2.004</v>
      </c>
      <c r="F61" s="84" t="s">
        <v>146</v>
      </c>
      <c r="G61" s="84">
        <f>Форма_2!G61*1.2</f>
        <v>0</v>
      </c>
      <c r="H61" s="84">
        <f t="shared" si="21"/>
        <v>2.004</v>
      </c>
      <c r="I61" s="47">
        <f t="shared" si="40"/>
        <v>2.004</v>
      </c>
      <c r="J61" s="47">
        <v>0</v>
      </c>
      <c r="K61" s="47">
        <v>0</v>
      </c>
      <c r="L61" s="47">
        <v>2.004</v>
      </c>
      <c r="M61" s="47">
        <v>0</v>
      </c>
      <c r="N61" s="471">
        <f t="shared" si="41"/>
        <v>1.670085</v>
      </c>
      <c r="O61" s="47">
        <v>0</v>
      </c>
      <c r="P61" s="47">
        <v>0</v>
      </c>
      <c r="Q61" s="47">
        <v>1.670085</v>
      </c>
      <c r="R61" s="47">
        <v>0</v>
      </c>
      <c r="S61" s="37">
        <f t="shared" si="4"/>
        <v>0.33391499999999996</v>
      </c>
      <c r="T61" s="38">
        <f t="shared" si="5"/>
        <v>0.16662425149700599</v>
      </c>
      <c r="U61" s="37">
        <f t="shared" si="6"/>
        <v>0</v>
      </c>
      <c r="V61" s="38">
        <f t="shared" si="7"/>
        <v>0</v>
      </c>
      <c r="W61" s="37">
        <f t="shared" si="8"/>
        <v>0</v>
      </c>
      <c r="X61" s="38">
        <f t="shared" si="9"/>
        <v>0</v>
      </c>
      <c r="Y61" s="37">
        <f t="shared" si="10"/>
        <v>0.33391499999999996</v>
      </c>
      <c r="Z61" s="38">
        <f t="shared" si="11"/>
        <v>0.16662425149700599</v>
      </c>
      <c r="AA61" s="37">
        <f t="shared" si="12"/>
        <v>0</v>
      </c>
      <c r="AB61" s="38">
        <f t="shared" si="13"/>
        <v>0</v>
      </c>
      <c r="AC61" s="116" t="s">
        <v>1011</v>
      </c>
    </row>
    <row r="62" spans="2:29" ht="31.5">
      <c r="B62" s="30" t="s">
        <v>83</v>
      </c>
      <c r="C62" s="31" t="s">
        <v>84</v>
      </c>
      <c r="D62" s="126" t="s">
        <v>20</v>
      </c>
      <c r="E62" s="79">
        <f>E63+E66</f>
        <v>89.3904</v>
      </c>
      <c r="F62" s="86" t="s">
        <v>146</v>
      </c>
      <c r="G62" s="86">
        <f>G63+G66</f>
        <v>0</v>
      </c>
      <c r="H62" s="86">
        <f t="shared" si="21"/>
        <v>89.3904</v>
      </c>
      <c r="I62" s="33">
        <f t="shared" si="17"/>
        <v>0</v>
      </c>
      <c r="J62" s="33">
        <f>J63+J66</f>
        <v>0</v>
      </c>
      <c r="K62" s="33">
        <f>K63+K66</f>
        <v>0</v>
      </c>
      <c r="L62" s="33">
        <f>L63+L66</f>
        <v>0</v>
      </c>
      <c r="M62" s="33">
        <f>M63+M66</f>
        <v>0</v>
      </c>
      <c r="N62" s="468">
        <f t="shared" si="15"/>
        <v>0</v>
      </c>
      <c r="O62" s="33">
        <f>O63+O66</f>
        <v>0</v>
      </c>
      <c r="P62" s="33">
        <f>P63+P66</f>
        <v>0</v>
      </c>
      <c r="Q62" s="33">
        <f>Q63+Q66</f>
        <v>0</v>
      </c>
      <c r="R62" s="33">
        <f>R63+R66</f>
        <v>0</v>
      </c>
      <c r="S62" s="33">
        <f t="shared" si="4"/>
        <v>0</v>
      </c>
      <c r="T62" s="34">
        <f t="shared" si="5"/>
        <v>0</v>
      </c>
      <c r="U62" s="33">
        <f t="shared" si="6"/>
        <v>0</v>
      </c>
      <c r="V62" s="34">
        <f t="shared" si="7"/>
        <v>0</v>
      </c>
      <c r="W62" s="33">
        <f t="shared" si="8"/>
        <v>0</v>
      </c>
      <c r="X62" s="34">
        <f t="shared" si="9"/>
        <v>0</v>
      </c>
      <c r="Y62" s="33">
        <f t="shared" si="10"/>
        <v>0</v>
      </c>
      <c r="Z62" s="34">
        <f t="shared" si="11"/>
        <v>0</v>
      </c>
      <c r="AA62" s="33">
        <f t="shared" si="12"/>
        <v>0</v>
      </c>
      <c r="AB62" s="34">
        <f t="shared" si="13"/>
        <v>0</v>
      </c>
      <c r="AC62" s="35" t="s">
        <v>20</v>
      </c>
    </row>
    <row r="63" spans="2:29">
      <c r="B63" s="40" t="s">
        <v>85</v>
      </c>
      <c r="C63" s="52" t="s">
        <v>86</v>
      </c>
      <c r="D63" s="125" t="s">
        <v>20</v>
      </c>
      <c r="E63" s="77">
        <f>SUM(E64:E65)</f>
        <v>23.427599999999998</v>
      </c>
      <c r="F63" s="85" t="s">
        <v>146</v>
      </c>
      <c r="G63" s="85">
        <f>SUM(G64:G65)</f>
        <v>0</v>
      </c>
      <c r="H63" s="85">
        <f t="shared" si="21"/>
        <v>23.427599999999998</v>
      </c>
      <c r="I63" s="43">
        <f t="shared" si="17"/>
        <v>0</v>
      </c>
      <c r="J63" s="43">
        <f>SUM(J64:J65)</f>
        <v>0</v>
      </c>
      <c r="K63" s="43">
        <f>SUM(K64:K65)</f>
        <v>0</v>
      </c>
      <c r="L63" s="43">
        <f>SUM(L64:L65)</f>
        <v>0</v>
      </c>
      <c r="M63" s="43">
        <f>SUM(M64:M65)</f>
        <v>0</v>
      </c>
      <c r="N63" s="472">
        <f t="shared" si="15"/>
        <v>0</v>
      </c>
      <c r="O63" s="43">
        <f>SUM(O64:O65)</f>
        <v>0</v>
      </c>
      <c r="P63" s="43">
        <f>SUM(P64:P65)</f>
        <v>0</v>
      </c>
      <c r="Q63" s="43">
        <f>SUM(Q64:Q65)</f>
        <v>0</v>
      </c>
      <c r="R63" s="43">
        <f>SUM(R64:R65)</f>
        <v>0</v>
      </c>
      <c r="S63" s="43">
        <f t="shared" si="4"/>
        <v>0</v>
      </c>
      <c r="T63" s="44">
        <f t="shared" si="5"/>
        <v>0</v>
      </c>
      <c r="U63" s="43">
        <f t="shared" si="6"/>
        <v>0</v>
      </c>
      <c r="V63" s="44">
        <f t="shared" si="7"/>
        <v>0</v>
      </c>
      <c r="W63" s="43">
        <f t="shared" si="8"/>
        <v>0</v>
      </c>
      <c r="X63" s="44">
        <f t="shared" si="9"/>
        <v>0</v>
      </c>
      <c r="Y63" s="43">
        <f t="shared" si="10"/>
        <v>0</v>
      </c>
      <c r="Z63" s="44">
        <f t="shared" si="11"/>
        <v>0</v>
      </c>
      <c r="AA63" s="43">
        <f t="shared" si="12"/>
        <v>0</v>
      </c>
      <c r="AB63" s="44">
        <f t="shared" si="13"/>
        <v>0</v>
      </c>
      <c r="AC63" s="39" t="s">
        <v>20</v>
      </c>
    </row>
    <row r="64" spans="2:29" ht="31.5">
      <c r="B64" s="45" t="s">
        <v>85</v>
      </c>
      <c r="C64" s="48" t="s">
        <v>87</v>
      </c>
      <c r="D64" s="49" t="s">
        <v>88</v>
      </c>
      <c r="E64" s="78">
        <f>Форма_2!E64*1.2</f>
        <v>6.3384</v>
      </c>
      <c r="F64" s="84" t="s">
        <v>146</v>
      </c>
      <c r="G64" s="84">
        <f>Форма_2!G64*1.2</f>
        <v>0</v>
      </c>
      <c r="H64" s="84">
        <f t="shared" si="21"/>
        <v>6.3384</v>
      </c>
      <c r="I64" s="53">
        <f t="shared" si="17"/>
        <v>0</v>
      </c>
      <c r="J64" s="53">
        <v>0</v>
      </c>
      <c r="K64" s="53">
        <v>0</v>
      </c>
      <c r="L64" s="53">
        <v>0</v>
      </c>
      <c r="M64" s="53">
        <v>0</v>
      </c>
      <c r="N64" s="473">
        <f t="shared" si="15"/>
        <v>0</v>
      </c>
      <c r="O64" s="53">
        <v>0</v>
      </c>
      <c r="P64" s="53">
        <v>0</v>
      </c>
      <c r="Q64" s="53">
        <v>0</v>
      </c>
      <c r="R64" s="54">
        <v>0</v>
      </c>
      <c r="S64" s="37">
        <f t="shared" si="4"/>
        <v>0</v>
      </c>
      <c r="T64" s="38">
        <f t="shared" si="5"/>
        <v>0</v>
      </c>
      <c r="U64" s="37">
        <f t="shared" si="6"/>
        <v>0</v>
      </c>
      <c r="V64" s="38">
        <f t="shared" si="7"/>
        <v>0</v>
      </c>
      <c r="W64" s="37">
        <f t="shared" si="8"/>
        <v>0</v>
      </c>
      <c r="X64" s="38">
        <f t="shared" si="9"/>
        <v>0</v>
      </c>
      <c r="Y64" s="37">
        <f t="shared" si="10"/>
        <v>0</v>
      </c>
      <c r="Z64" s="38">
        <f t="shared" si="11"/>
        <v>0</v>
      </c>
      <c r="AA64" s="37">
        <f t="shared" si="12"/>
        <v>0</v>
      </c>
      <c r="AB64" s="38">
        <f t="shared" si="13"/>
        <v>0</v>
      </c>
      <c r="AC64" s="116" t="s">
        <v>164</v>
      </c>
    </row>
    <row r="65" spans="2:29" ht="63">
      <c r="B65" s="45" t="s">
        <v>85</v>
      </c>
      <c r="C65" s="48" t="s">
        <v>89</v>
      </c>
      <c r="D65" s="49" t="s">
        <v>90</v>
      </c>
      <c r="E65" s="78">
        <f>Форма_2!E65*1.2</f>
        <v>17.089199999999998</v>
      </c>
      <c r="F65" s="84" t="s">
        <v>146</v>
      </c>
      <c r="G65" s="84">
        <f>Форма_2!G65*1.2</f>
        <v>0</v>
      </c>
      <c r="H65" s="84">
        <f t="shared" si="21"/>
        <v>17.089199999999998</v>
      </c>
      <c r="I65" s="53">
        <f t="shared" si="17"/>
        <v>0</v>
      </c>
      <c r="J65" s="53">
        <v>0</v>
      </c>
      <c r="K65" s="53">
        <v>0</v>
      </c>
      <c r="L65" s="54">
        <v>0</v>
      </c>
      <c r="M65" s="54">
        <v>0</v>
      </c>
      <c r="N65" s="473">
        <f t="shared" si="15"/>
        <v>0</v>
      </c>
      <c r="O65" s="53">
        <v>0</v>
      </c>
      <c r="P65" s="53">
        <v>0</v>
      </c>
      <c r="Q65" s="54">
        <v>0</v>
      </c>
      <c r="R65" s="54">
        <v>0</v>
      </c>
      <c r="S65" s="37">
        <f t="shared" si="4"/>
        <v>0</v>
      </c>
      <c r="T65" s="38">
        <f t="shared" si="5"/>
        <v>0</v>
      </c>
      <c r="U65" s="37">
        <f t="shared" si="6"/>
        <v>0</v>
      </c>
      <c r="V65" s="38">
        <f t="shared" si="7"/>
        <v>0</v>
      </c>
      <c r="W65" s="37">
        <f t="shared" si="8"/>
        <v>0</v>
      </c>
      <c r="X65" s="38">
        <f t="shared" si="9"/>
        <v>0</v>
      </c>
      <c r="Y65" s="37">
        <f t="shared" si="10"/>
        <v>0</v>
      </c>
      <c r="Z65" s="38">
        <f t="shared" si="11"/>
        <v>0</v>
      </c>
      <c r="AA65" s="37">
        <f t="shared" si="12"/>
        <v>0</v>
      </c>
      <c r="AB65" s="38">
        <f t="shared" si="13"/>
        <v>0</v>
      </c>
      <c r="AC65" s="116" t="s">
        <v>164</v>
      </c>
    </row>
    <row r="66" spans="2:29" ht="31.5">
      <c r="B66" s="40" t="s">
        <v>91</v>
      </c>
      <c r="C66" s="41" t="s">
        <v>92</v>
      </c>
      <c r="D66" s="125" t="s">
        <v>20</v>
      </c>
      <c r="E66" s="77">
        <f>SUM(E67:E68)</f>
        <v>65.962800000000001</v>
      </c>
      <c r="F66" s="85" t="s">
        <v>146</v>
      </c>
      <c r="G66" s="85">
        <f>SUM(G67:G68)</f>
        <v>0</v>
      </c>
      <c r="H66" s="85">
        <f t="shared" si="21"/>
        <v>65.962800000000001</v>
      </c>
      <c r="I66" s="43">
        <f t="shared" si="17"/>
        <v>0</v>
      </c>
      <c r="J66" s="43">
        <f>SUM(J68:J68)</f>
        <v>0</v>
      </c>
      <c r="K66" s="43">
        <f>SUM(K68:K68)</f>
        <v>0</v>
      </c>
      <c r="L66" s="43">
        <f>SUM(L68:L68)</f>
        <v>0</v>
      </c>
      <c r="M66" s="43">
        <f>SUM(M68:M68)</f>
        <v>0</v>
      </c>
      <c r="N66" s="472">
        <f t="shared" si="15"/>
        <v>0</v>
      </c>
      <c r="O66" s="43">
        <f>SUM(O68:O68)</f>
        <v>0</v>
      </c>
      <c r="P66" s="43">
        <f>SUM(P68:P68)</f>
        <v>0</v>
      </c>
      <c r="Q66" s="43">
        <f>SUM(Q68:Q68)</f>
        <v>0</v>
      </c>
      <c r="R66" s="43">
        <f>SUM(R68:R68)</f>
        <v>0</v>
      </c>
      <c r="S66" s="43">
        <f t="shared" si="4"/>
        <v>0</v>
      </c>
      <c r="T66" s="44">
        <f t="shared" si="5"/>
        <v>0</v>
      </c>
      <c r="U66" s="43">
        <f t="shared" si="6"/>
        <v>0</v>
      </c>
      <c r="V66" s="44">
        <f t="shared" si="7"/>
        <v>0</v>
      </c>
      <c r="W66" s="43">
        <f t="shared" si="8"/>
        <v>0</v>
      </c>
      <c r="X66" s="44">
        <f t="shared" si="9"/>
        <v>0</v>
      </c>
      <c r="Y66" s="43">
        <f t="shared" si="10"/>
        <v>0</v>
      </c>
      <c r="Z66" s="44">
        <f t="shared" si="11"/>
        <v>0</v>
      </c>
      <c r="AA66" s="43">
        <f t="shared" si="12"/>
        <v>0</v>
      </c>
      <c r="AB66" s="44">
        <f t="shared" si="13"/>
        <v>0</v>
      </c>
      <c r="AC66" s="39" t="s">
        <v>20</v>
      </c>
    </row>
    <row r="67" spans="2:29" ht="31.5">
      <c r="B67" s="55" t="s">
        <v>91</v>
      </c>
      <c r="C67" s="48" t="s">
        <v>93</v>
      </c>
      <c r="D67" s="49" t="s">
        <v>94</v>
      </c>
      <c r="E67" s="78">
        <f>Форма_2!E67*1.2</f>
        <v>58.444800000000001</v>
      </c>
      <c r="F67" s="84" t="s">
        <v>146</v>
      </c>
      <c r="G67" s="84">
        <f>Форма_2!G67*1.2</f>
        <v>0</v>
      </c>
      <c r="H67" s="84">
        <f t="shared" si="21"/>
        <v>58.444800000000001</v>
      </c>
      <c r="I67" s="53">
        <f t="shared" si="17"/>
        <v>0</v>
      </c>
      <c r="J67" s="53">
        <v>0</v>
      </c>
      <c r="K67" s="53">
        <v>0</v>
      </c>
      <c r="L67" s="53">
        <v>0</v>
      </c>
      <c r="M67" s="53">
        <v>0</v>
      </c>
      <c r="N67" s="473">
        <f t="shared" si="15"/>
        <v>0</v>
      </c>
      <c r="O67" s="53">
        <v>0</v>
      </c>
      <c r="P67" s="53">
        <v>0</v>
      </c>
      <c r="Q67" s="53">
        <v>0</v>
      </c>
      <c r="R67" s="53">
        <v>0</v>
      </c>
      <c r="S67" s="37">
        <f t="shared" si="4"/>
        <v>0</v>
      </c>
      <c r="T67" s="38">
        <f t="shared" si="5"/>
        <v>0</v>
      </c>
      <c r="U67" s="37">
        <f t="shared" si="6"/>
        <v>0</v>
      </c>
      <c r="V67" s="38">
        <f t="shared" si="7"/>
        <v>0</v>
      </c>
      <c r="W67" s="37">
        <f t="shared" si="8"/>
        <v>0</v>
      </c>
      <c r="X67" s="38">
        <f t="shared" si="9"/>
        <v>0</v>
      </c>
      <c r="Y67" s="37">
        <f t="shared" si="10"/>
        <v>0</v>
      </c>
      <c r="Z67" s="38">
        <f t="shared" si="11"/>
        <v>0</v>
      </c>
      <c r="AA67" s="37">
        <f t="shared" si="12"/>
        <v>0</v>
      </c>
      <c r="AB67" s="38">
        <f t="shared" si="13"/>
        <v>0</v>
      </c>
      <c r="AC67" s="116" t="s">
        <v>164</v>
      </c>
    </row>
    <row r="68" spans="2:29" ht="31.5">
      <c r="B68" s="55" t="s">
        <v>91</v>
      </c>
      <c r="C68" s="48" t="s">
        <v>95</v>
      </c>
      <c r="D68" s="49" t="s">
        <v>96</v>
      </c>
      <c r="E68" s="78">
        <f>Форма_2!E68*1.2</f>
        <v>7.5179999999999989</v>
      </c>
      <c r="F68" s="84" t="s">
        <v>146</v>
      </c>
      <c r="G68" s="84">
        <f>Форма_2!G68*1.2</f>
        <v>0</v>
      </c>
      <c r="H68" s="84">
        <f t="shared" si="21"/>
        <v>7.5179999999999989</v>
      </c>
      <c r="I68" s="53">
        <f t="shared" si="17"/>
        <v>0</v>
      </c>
      <c r="J68" s="53">
        <v>0</v>
      </c>
      <c r="K68" s="53">
        <v>0</v>
      </c>
      <c r="L68" s="53">
        <v>0</v>
      </c>
      <c r="M68" s="53">
        <v>0</v>
      </c>
      <c r="N68" s="473">
        <f t="shared" si="15"/>
        <v>0</v>
      </c>
      <c r="O68" s="53">
        <v>0</v>
      </c>
      <c r="P68" s="53">
        <v>0</v>
      </c>
      <c r="Q68" s="53">
        <v>0</v>
      </c>
      <c r="R68" s="53">
        <v>0</v>
      </c>
      <c r="S68" s="37">
        <f t="shared" si="4"/>
        <v>0</v>
      </c>
      <c r="T68" s="38">
        <f t="shared" si="5"/>
        <v>0</v>
      </c>
      <c r="U68" s="37">
        <f t="shared" si="6"/>
        <v>0</v>
      </c>
      <c r="V68" s="38">
        <f t="shared" si="7"/>
        <v>0</v>
      </c>
      <c r="W68" s="37">
        <f t="shared" si="8"/>
        <v>0</v>
      </c>
      <c r="X68" s="38">
        <f t="shared" si="9"/>
        <v>0</v>
      </c>
      <c r="Y68" s="37">
        <f t="shared" si="10"/>
        <v>0</v>
      </c>
      <c r="Z68" s="38">
        <f t="shared" si="11"/>
        <v>0</v>
      </c>
      <c r="AA68" s="37">
        <f t="shared" si="12"/>
        <v>0</v>
      </c>
      <c r="AB68" s="38">
        <f t="shared" si="13"/>
        <v>0</v>
      </c>
      <c r="AC68" s="116" t="s">
        <v>164</v>
      </c>
    </row>
    <row r="69" spans="2:29" ht="31.5">
      <c r="B69" s="30" t="s">
        <v>97</v>
      </c>
      <c r="C69" s="31" t="s">
        <v>98</v>
      </c>
      <c r="D69" s="126" t="s">
        <v>20</v>
      </c>
      <c r="E69" s="79">
        <f>E70+E74+E75+E76+E77+E78+E79+E80</f>
        <v>18.393599999999999</v>
      </c>
      <c r="F69" s="86" t="s">
        <v>146</v>
      </c>
      <c r="G69" s="86">
        <f>G70+G74+G75+G76+G77+G78+G79+G80</f>
        <v>0</v>
      </c>
      <c r="H69" s="86">
        <f t="shared" si="21"/>
        <v>18.393599999999999</v>
      </c>
      <c r="I69" s="33">
        <f t="shared" si="17"/>
        <v>4.8671999999999995</v>
      </c>
      <c r="J69" s="33">
        <f>J70+J74+J75+J76+J77+J78+J79+J80</f>
        <v>0</v>
      </c>
      <c r="K69" s="33">
        <f>K70+K74+K75+K76+K77+K78+K79+K80</f>
        <v>0</v>
      </c>
      <c r="L69" s="33">
        <f>L70+L74+L75+L76+L77+L78+L79+L80</f>
        <v>4.8671999999999995</v>
      </c>
      <c r="M69" s="33">
        <f>M70+M74+M75+M76+M77+M78+M79+M80</f>
        <v>0</v>
      </c>
      <c r="N69" s="468">
        <f t="shared" si="15"/>
        <v>4.4250477400000001</v>
      </c>
      <c r="O69" s="33">
        <f>O70+O74+O75+O76+O77+O78+O79+O80</f>
        <v>0</v>
      </c>
      <c r="P69" s="33">
        <f>P70+P74+P75+P76+P77+P78+P79+P80</f>
        <v>0</v>
      </c>
      <c r="Q69" s="33">
        <f>Q70+Q74+Q75+Q76+Q77+Q78+Q79+Q80</f>
        <v>4.4250477400000001</v>
      </c>
      <c r="R69" s="33">
        <f>R70+R74+R75+R76+R77+R78+R79+R80</f>
        <v>0</v>
      </c>
      <c r="S69" s="33">
        <f t="shared" si="4"/>
        <v>0.44215225999999941</v>
      </c>
      <c r="T69" s="34">
        <f t="shared" si="5"/>
        <v>9.0843248685075539E-2</v>
      </c>
      <c r="U69" s="33">
        <f t="shared" si="6"/>
        <v>0</v>
      </c>
      <c r="V69" s="34">
        <f t="shared" si="7"/>
        <v>0</v>
      </c>
      <c r="W69" s="33">
        <f t="shared" si="8"/>
        <v>0</v>
      </c>
      <c r="X69" s="34">
        <f t="shared" si="9"/>
        <v>0</v>
      </c>
      <c r="Y69" s="33">
        <f t="shared" si="10"/>
        <v>0.44215225999999941</v>
      </c>
      <c r="Z69" s="34">
        <f t="shared" si="11"/>
        <v>9.0843248685075539E-2</v>
      </c>
      <c r="AA69" s="33">
        <f t="shared" si="12"/>
        <v>0</v>
      </c>
      <c r="AB69" s="34">
        <f t="shared" si="13"/>
        <v>0</v>
      </c>
      <c r="AC69" s="35" t="s">
        <v>20</v>
      </c>
    </row>
    <row r="70" spans="2:29" ht="24.75" customHeight="1">
      <c r="B70" s="40" t="s">
        <v>99</v>
      </c>
      <c r="C70" s="41" t="s">
        <v>100</v>
      </c>
      <c r="D70" s="125" t="s">
        <v>20</v>
      </c>
      <c r="E70" s="77">
        <f>SUM(E71:E73)</f>
        <v>18.393599999999999</v>
      </c>
      <c r="F70" s="85" t="s">
        <v>146</v>
      </c>
      <c r="G70" s="85">
        <f>SUM(G71:G73)</f>
        <v>0</v>
      </c>
      <c r="H70" s="85">
        <f t="shared" si="21"/>
        <v>18.393599999999999</v>
      </c>
      <c r="I70" s="43">
        <f t="shared" si="17"/>
        <v>4.8671999999999995</v>
      </c>
      <c r="J70" s="43">
        <f>SUM(J73)</f>
        <v>0</v>
      </c>
      <c r="K70" s="43">
        <f t="shared" ref="K70:M70" si="42">SUM(K73)</f>
        <v>0</v>
      </c>
      <c r="L70" s="43">
        <f t="shared" si="42"/>
        <v>4.8671999999999995</v>
      </c>
      <c r="M70" s="43">
        <f t="shared" si="42"/>
        <v>0</v>
      </c>
      <c r="N70" s="472">
        <f>O70+P70+Q70+R70</f>
        <v>4.4250477400000001</v>
      </c>
      <c r="O70" s="43">
        <f t="shared" ref="O70:R70" si="43">SUM(O73)</f>
        <v>0</v>
      </c>
      <c r="P70" s="43">
        <f t="shared" si="43"/>
        <v>0</v>
      </c>
      <c r="Q70" s="43">
        <f>SUM(Q71:Q73)</f>
        <v>4.4250477400000001</v>
      </c>
      <c r="R70" s="43">
        <f t="shared" si="43"/>
        <v>0</v>
      </c>
      <c r="S70" s="43">
        <f t="shared" si="4"/>
        <v>0.44215225999999941</v>
      </c>
      <c r="T70" s="44">
        <f t="shared" si="5"/>
        <v>9.0843248685075539E-2</v>
      </c>
      <c r="U70" s="43">
        <f t="shared" si="6"/>
        <v>0</v>
      </c>
      <c r="V70" s="44">
        <f t="shared" si="7"/>
        <v>0</v>
      </c>
      <c r="W70" s="43">
        <f t="shared" si="8"/>
        <v>0</v>
      </c>
      <c r="X70" s="44">
        <f t="shared" si="9"/>
        <v>0</v>
      </c>
      <c r="Y70" s="43">
        <f t="shared" si="10"/>
        <v>0.44215225999999941</v>
      </c>
      <c r="Z70" s="44">
        <f t="shared" si="11"/>
        <v>9.0843248685075539E-2</v>
      </c>
      <c r="AA70" s="43">
        <f t="shared" si="12"/>
        <v>0</v>
      </c>
      <c r="AB70" s="44">
        <f t="shared" si="13"/>
        <v>0</v>
      </c>
      <c r="AC70" s="39" t="s">
        <v>20</v>
      </c>
    </row>
    <row r="71" spans="2:29" ht="31.5">
      <c r="B71" s="45" t="s">
        <v>99</v>
      </c>
      <c r="C71" s="48" t="s">
        <v>101</v>
      </c>
      <c r="D71" s="49" t="s">
        <v>102</v>
      </c>
      <c r="E71" s="78">
        <f>Форма_2!E71*1.2</f>
        <v>4.8563999999999998</v>
      </c>
      <c r="F71" s="84" t="s">
        <v>146</v>
      </c>
      <c r="G71" s="84">
        <f>Форма_2!G71*1.2</f>
        <v>0</v>
      </c>
      <c r="H71" s="84">
        <f t="shared" si="21"/>
        <v>4.8563999999999998</v>
      </c>
      <c r="I71" s="47">
        <f t="shared" ref="I71:I73" si="44">IF(J71="нд","нд",SUM(J71:M71))</f>
        <v>0</v>
      </c>
      <c r="J71" s="47">
        <v>0</v>
      </c>
      <c r="K71" s="47">
        <v>0</v>
      </c>
      <c r="L71" s="47">
        <v>0</v>
      </c>
      <c r="M71" s="47">
        <v>0</v>
      </c>
      <c r="N71" s="471">
        <f t="shared" ref="N71:N73" si="45">SUM(O71:R71)</f>
        <v>0</v>
      </c>
      <c r="O71" s="47">
        <v>0</v>
      </c>
      <c r="P71" s="47">
        <v>0</v>
      </c>
      <c r="Q71" s="47">
        <v>0</v>
      </c>
      <c r="R71" s="47">
        <v>0</v>
      </c>
      <c r="S71" s="37">
        <f t="shared" si="4"/>
        <v>0</v>
      </c>
      <c r="T71" s="38">
        <f t="shared" si="5"/>
        <v>0</v>
      </c>
      <c r="U71" s="37">
        <f t="shared" si="6"/>
        <v>0</v>
      </c>
      <c r="V71" s="38">
        <f t="shared" si="7"/>
        <v>0</v>
      </c>
      <c r="W71" s="37">
        <f t="shared" si="8"/>
        <v>0</v>
      </c>
      <c r="X71" s="38">
        <f t="shared" si="9"/>
        <v>0</v>
      </c>
      <c r="Y71" s="37">
        <f t="shared" si="10"/>
        <v>0</v>
      </c>
      <c r="Z71" s="38">
        <f t="shared" si="11"/>
        <v>0</v>
      </c>
      <c r="AA71" s="37">
        <f t="shared" si="12"/>
        <v>0</v>
      </c>
      <c r="AB71" s="38">
        <f t="shared" si="13"/>
        <v>0</v>
      </c>
      <c r="AC71" s="116" t="s">
        <v>164</v>
      </c>
    </row>
    <row r="72" spans="2:29" ht="31.5">
      <c r="B72" s="45" t="s">
        <v>99</v>
      </c>
      <c r="C72" s="48" t="s">
        <v>103</v>
      </c>
      <c r="D72" s="49" t="s">
        <v>104</v>
      </c>
      <c r="E72" s="78">
        <f>Форма_2!E72*1.2</f>
        <v>8.67</v>
      </c>
      <c r="F72" s="84" t="s">
        <v>146</v>
      </c>
      <c r="G72" s="84">
        <f>Форма_2!G72*1.2</f>
        <v>0</v>
      </c>
      <c r="H72" s="84">
        <f t="shared" si="21"/>
        <v>8.67</v>
      </c>
      <c r="I72" s="47">
        <f t="shared" si="44"/>
        <v>0</v>
      </c>
      <c r="J72" s="47">
        <v>0</v>
      </c>
      <c r="K72" s="47">
        <v>0</v>
      </c>
      <c r="L72" s="47">
        <v>0</v>
      </c>
      <c r="M72" s="47">
        <v>0</v>
      </c>
      <c r="N72" s="471">
        <f t="shared" si="45"/>
        <v>0.19664424</v>
      </c>
      <c r="O72" s="47">
        <v>0</v>
      </c>
      <c r="P72" s="47">
        <v>0</v>
      </c>
      <c r="Q72" s="47">
        <v>0.19664424</v>
      </c>
      <c r="R72" s="47">
        <v>0</v>
      </c>
      <c r="S72" s="37">
        <f t="shared" si="4"/>
        <v>-0.19664424</v>
      </c>
      <c r="T72" s="38">
        <f t="shared" si="5"/>
        <v>0</v>
      </c>
      <c r="U72" s="37">
        <f t="shared" si="6"/>
        <v>0</v>
      </c>
      <c r="V72" s="38">
        <f t="shared" si="7"/>
        <v>0</v>
      </c>
      <c r="W72" s="37">
        <f t="shared" si="8"/>
        <v>0</v>
      </c>
      <c r="X72" s="38">
        <f t="shared" si="9"/>
        <v>0</v>
      </c>
      <c r="Y72" s="37">
        <f t="shared" si="10"/>
        <v>-0.19664424</v>
      </c>
      <c r="Z72" s="38">
        <f t="shared" si="11"/>
        <v>0</v>
      </c>
      <c r="AA72" s="37">
        <f t="shared" si="12"/>
        <v>0</v>
      </c>
      <c r="AB72" s="38">
        <f t="shared" si="13"/>
        <v>0</v>
      </c>
      <c r="AC72" s="116" t="s">
        <v>164</v>
      </c>
    </row>
    <row r="73" spans="2:29" ht="33" customHeight="1">
      <c r="B73" s="45" t="s">
        <v>99</v>
      </c>
      <c r="C73" s="48" t="s">
        <v>105</v>
      </c>
      <c r="D73" s="49" t="s">
        <v>106</v>
      </c>
      <c r="E73" s="78">
        <f>Форма_2!E73*1.2</f>
        <v>4.8671999999999995</v>
      </c>
      <c r="F73" s="84" t="s">
        <v>146</v>
      </c>
      <c r="G73" s="84">
        <f>Форма_2!G73*1.2</f>
        <v>0</v>
      </c>
      <c r="H73" s="84">
        <f t="shared" si="21"/>
        <v>4.8671999999999995</v>
      </c>
      <c r="I73" s="47">
        <f t="shared" si="44"/>
        <v>4.8671999999999995</v>
      </c>
      <c r="J73" s="47">
        <v>0</v>
      </c>
      <c r="K73" s="47">
        <v>0</v>
      </c>
      <c r="L73" s="47">
        <f>4.056*1.2</f>
        <v>4.8671999999999995</v>
      </c>
      <c r="M73" s="47">
        <v>0</v>
      </c>
      <c r="N73" s="471">
        <f t="shared" si="45"/>
        <v>4.2284034999999998</v>
      </c>
      <c r="O73" s="47">
        <v>0</v>
      </c>
      <c r="P73" s="47">
        <v>0</v>
      </c>
      <c r="Q73" s="47">
        <v>4.2284034999999998</v>
      </c>
      <c r="R73" s="47">
        <v>0</v>
      </c>
      <c r="S73" s="37">
        <f t="shared" si="4"/>
        <v>0.63879649999999977</v>
      </c>
      <c r="T73" s="38">
        <f t="shared" si="5"/>
        <v>0.13124517176199868</v>
      </c>
      <c r="U73" s="37">
        <f t="shared" si="6"/>
        <v>0</v>
      </c>
      <c r="V73" s="38">
        <f t="shared" si="7"/>
        <v>0</v>
      </c>
      <c r="W73" s="37">
        <f t="shared" si="8"/>
        <v>0</v>
      </c>
      <c r="X73" s="38">
        <f t="shared" si="9"/>
        <v>0</v>
      </c>
      <c r="Y73" s="37">
        <f t="shared" si="10"/>
        <v>0.63879649999999977</v>
      </c>
      <c r="Z73" s="38">
        <f t="shared" si="11"/>
        <v>0.13124517176199868</v>
      </c>
      <c r="AA73" s="37">
        <f t="shared" si="12"/>
        <v>0</v>
      </c>
      <c r="AB73" s="38">
        <f t="shared" si="13"/>
        <v>0</v>
      </c>
      <c r="AC73" s="116" t="s">
        <v>1011</v>
      </c>
    </row>
    <row r="74" spans="2:29" ht="24.75" customHeight="1">
      <c r="B74" s="40" t="s">
        <v>107</v>
      </c>
      <c r="C74" s="41" t="s">
        <v>108</v>
      </c>
      <c r="D74" s="125" t="s">
        <v>20</v>
      </c>
      <c r="E74" s="76">
        <v>0</v>
      </c>
      <c r="F74" s="85" t="s">
        <v>146</v>
      </c>
      <c r="G74" s="85">
        <v>0</v>
      </c>
      <c r="H74" s="85">
        <f t="shared" si="21"/>
        <v>0</v>
      </c>
      <c r="I74" s="43">
        <f t="shared" si="17"/>
        <v>0</v>
      </c>
      <c r="J74" s="43">
        <v>0</v>
      </c>
      <c r="K74" s="43">
        <v>0</v>
      </c>
      <c r="L74" s="43">
        <v>0</v>
      </c>
      <c r="M74" s="43">
        <v>0</v>
      </c>
      <c r="N74" s="472">
        <f t="shared" si="15"/>
        <v>0</v>
      </c>
      <c r="O74" s="43">
        <v>0</v>
      </c>
      <c r="P74" s="43">
        <v>0</v>
      </c>
      <c r="Q74" s="43">
        <v>0</v>
      </c>
      <c r="R74" s="43">
        <v>0</v>
      </c>
      <c r="S74" s="43">
        <f t="shared" si="4"/>
        <v>0</v>
      </c>
      <c r="T74" s="44">
        <f t="shared" si="5"/>
        <v>0</v>
      </c>
      <c r="U74" s="43">
        <f t="shared" si="6"/>
        <v>0</v>
      </c>
      <c r="V74" s="44">
        <f t="shared" si="7"/>
        <v>0</v>
      </c>
      <c r="W74" s="43">
        <f t="shared" si="8"/>
        <v>0</v>
      </c>
      <c r="X74" s="44">
        <f t="shared" si="9"/>
        <v>0</v>
      </c>
      <c r="Y74" s="43">
        <f t="shared" si="10"/>
        <v>0</v>
      </c>
      <c r="Z74" s="44">
        <f t="shared" si="11"/>
        <v>0</v>
      </c>
      <c r="AA74" s="43">
        <f t="shared" si="12"/>
        <v>0</v>
      </c>
      <c r="AB74" s="44">
        <f t="shared" si="13"/>
        <v>0</v>
      </c>
      <c r="AC74" s="39" t="s">
        <v>20</v>
      </c>
    </row>
    <row r="75" spans="2:29" ht="24.75" customHeight="1">
      <c r="B75" s="40" t="s">
        <v>109</v>
      </c>
      <c r="C75" s="41" t="s">
        <v>110</v>
      </c>
      <c r="D75" s="125" t="s">
        <v>20</v>
      </c>
      <c r="E75" s="76">
        <v>0</v>
      </c>
      <c r="F75" s="85" t="s">
        <v>146</v>
      </c>
      <c r="G75" s="85">
        <v>0</v>
      </c>
      <c r="H75" s="85">
        <f t="shared" si="21"/>
        <v>0</v>
      </c>
      <c r="I75" s="43">
        <f t="shared" si="17"/>
        <v>0</v>
      </c>
      <c r="J75" s="43">
        <v>0</v>
      </c>
      <c r="K75" s="43">
        <v>0</v>
      </c>
      <c r="L75" s="43">
        <v>0</v>
      </c>
      <c r="M75" s="43">
        <v>0</v>
      </c>
      <c r="N75" s="472">
        <f t="shared" si="15"/>
        <v>0</v>
      </c>
      <c r="O75" s="43">
        <v>0</v>
      </c>
      <c r="P75" s="43">
        <v>0</v>
      </c>
      <c r="Q75" s="43">
        <v>0</v>
      </c>
      <c r="R75" s="43">
        <v>0</v>
      </c>
      <c r="S75" s="43">
        <f t="shared" si="4"/>
        <v>0</v>
      </c>
      <c r="T75" s="44">
        <f t="shared" si="5"/>
        <v>0</v>
      </c>
      <c r="U75" s="43">
        <f t="shared" si="6"/>
        <v>0</v>
      </c>
      <c r="V75" s="44">
        <f t="shared" si="7"/>
        <v>0</v>
      </c>
      <c r="W75" s="43">
        <f t="shared" si="8"/>
        <v>0</v>
      </c>
      <c r="X75" s="44">
        <f t="shared" si="9"/>
        <v>0</v>
      </c>
      <c r="Y75" s="43">
        <f t="shared" si="10"/>
        <v>0</v>
      </c>
      <c r="Z75" s="44">
        <f t="shared" si="11"/>
        <v>0</v>
      </c>
      <c r="AA75" s="43">
        <f t="shared" si="12"/>
        <v>0</v>
      </c>
      <c r="AB75" s="44">
        <f t="shared" si="13"/>
        <v>0</v>
      </c>
      <c r="AC75" s="39" t="s">
        <v>20</v>
      </c>
    </row>
    <row r="76" spans="2:29" ht="31.5">
      <c r="B76" s="40" t="s">
        <v>111</v>
      </c>
      <c r="C76" s="41" t="s">
        <v>112</v>
      </c>
      <c r="D76" s="125" t="s">
        <v>20</v>
      </c>
      <c r="E76" s="76">
        <v>0</v>
      </c>
      <c r="F76" s="85" t="s">
        <v>146</v>
      </c>
      <c r="G76" s="85">
        <v>0</v>
      </c>
      <c r="H76" s="85">
        <f t="shared" si="21"/>
        <v>0</v>
      </c>
      <c r="I76" s="43">
        <f t="shared" si="17"/>
        <v>0</v>
      </c>
      <c r="J76" s="43">
        <v>0</v>
      </c>
      <c r="K76" s="43">
        <v>0</v>
      </c>
      <c r="L76" s="43">
        <v>0</v>
      </c>
      <c r="M76" s="43">
        <v>0</v>
      </c>
      <c r="N76" s="472">
        <f t="shared" si="15"/>
        <v>0</v>
      </c>
      <c r="O76" s="43">
        <v>0</v>
      </c>
      <c r="P76" s="43">
        <v>0</v>
      </c>
      <c r="Q76" s="43">
        <v>0</v>
      </c>
      <c r="R76" s="43">
        <v>0</v>
      </c>
      <c r="S76" s="43">
        <f t="shared" si="4"/>
        <v>0</v>
      </c>
      <c r="T76" s="44">
        <f t="shared" si="5"/>
        <v>0</v>
      </c>
      <c r="U76" s="43">
        <f t="shared" si="6"/>
        <v>0</v>
      </c>
      <c r="V76" s="44">
        <f t="shared" si="7"/>
        <v>0</v>
      </c>
      <c r="W76" s="43">
        <f t="shared" si="8"/>
        <v>0</v>
      </c>
      <c r="X76" s="44">
        <f t="shared" si="9"/>
        <v>0</v>
      </c>
      <c r="Y76" s="43">
        <f t="shared" si="10"/>
        <v>0</v>
      </c>
      <c r="Z76" s="44">
        <f t="shared" si="11"/>
        <v>0</v>
      </c>
      <c r="AA76" s="43">
        <f t="shared" si="12"/>
        <v>0</v>
      </c>
      <c r="AB76" s="44">
        <f t="shared" si="13"/>
        <v>0</v>
      </c>
      <c r="AC76" s="39" t="s">
        <v>20</v>
      </c>
    </row>
    <row r="77" spans="2:29" ht="31.5">
      <c r="B77" s="40" t="s">
        <v>113</v>
      </c>
      <c r="C77" s="41" t="s">
        <v>114</v>
      </c>
      <c r="D77" s="125" t="s">
        <v>20</v>
      </c>
      <c r="E77" s="76">
        <v>0</v>
      </c>
      <c r="F77" s="85" t="s">
        <v>146</v>
      </c>
      <c r="G77" s="85">
        <v>0</v>
      </c>
      <c r="H77" s="85">
        <f t="shared" si="21"/>
        <v>0</v>
      </c>
      <c r="I77" s="43">
        <f t="shared" si="17"/>
        <v>0</v>
      </c>
      <c r="J77" s="43">
        <v>0</v>
      </c>
      <c r="K77" s="43">
        <v>0</v>
      </c>
      <c r="L77" s="43">
        <v>0</v>
      </c>
      <c r="M77" s="43">
        <v>0</v>
      </c>
      <c r="N77" s="472">
        <f t="shared" si="15"/>
        <v>0</v>
      </c>
      <c r="O77" s="43">
        <v>0</v>
      </c>
      <c r="P77" s="43">
        <v>0</v>
      </c>
      <c r="Q77" s="43">
        <v>0</v>
      </c>
      <c r="R77" s="43">
        <v>0</v>
      </c>
      <c r="S77" s="43">
        <f t="shared" si="4"/>
        <v>0</v>
      </c>
      <c r="T77" s="44">
        <f t="shared" si="5"/>
        <v>0</v>
      </c>
      <c r="U77" s="43">
        <f t="shared" si="6"/>
        <v>0</v>
      </c>
      <c r="V77" s="44">
        <f t="shared" si="7"/>
        <v>0</v>
      </c>
      <c r="W77" s="43">
        <f t="shared" si="8"/>
        <v>0</v>
      </c>
      <c r="X77" s="44">
        <f t="shared" si="9"/>
        <v>0</v>
      </c>
      <c r="Y77" s="43">
        <f t="shared" si="10"/>
        <v>0</v>
      </c>
      <c r="Z77" s="44">
        <f t="shared" si="11"/>
        <v>0</v>
      </c>
      <c r="AA77" s="43">
        <f t="shared" si="12"/>
        <v>0</v>
      </c>
      <c r="AB77" s="44">
        <f t="shared" si="13"/>
        <v>0</v>
      </c>
      <c r="AC77" s="39" t="s">
        <v>20</v>
      </c>
    </row>
    <row r="78" spans="2:29" ht="31.5">
      <c r="B78" s="40" t="s">
        <v>115</v>
      </c>
      <c r="C78" s="41" t="s">
        <v>116</v>
      </c>
      <c r="D78" s="125" t="s">
        <v>20</v>
      </c>
      <c r="E78" s="76">
        <v>0</v>
      </c>
      <c r="F78" s="85" t="s">
        <v>146</v>
      </c>
      <c r="G78" s="85">
        <v>0</v>
      </c>
      <c r="H78" s="85">
        <f t="shared" si="21"/>
        <v>0</v>
      </c>
      <c r="I78" s="43">
        <f t="shared" si="17"/>
        <v>0</v>
      </c>
      <c r="J78" s="43">
        <v>0</v>
      </c>
      <c r="K78" s="43">
        <v>0</v>
      </c>
      <c r="L78" s="43">
        <v>0</v>
      </c>
      <c r="M78" s="43">
        <v>0</v>
      </c>
      <c r="N78" s="472">
        <f t="shared" si="15"/>
        <v>0</v>
      </c>
      <c r="O78" s="43">
        <v>0</v>
      </c>
      <c r="P78" s="43">
        <v>0</v>
      </c>
      <c r="Q78" s="43">
        <v>0</v>
      </c>
      <c r="R78" s="43">
        <v>0</v>
      </c>
      <c r="S78" s="43">
        <f t="shared" si="4"/>
        <v>0</v>
      </c>
      <c r="T78" s="44">
        <f t="shared" si="5"/>
        <v>0</v>
      </c>
      <c r="U78" s="43">
        <f t="shared" si="6"/>
        <v>0</v>
      </c>
      <c r="V78" s="44">
        <f t="shared" si="7"/>
        <v>0</v>
      </c>
      <c r="W78" s="43">
        <f t="shared" si="8"/>
        <v>0</v>
      </c>
      <c r="X78" s="44">
        <f t="shared" si="9"/>
        <v>0</v>
      </c>
      <c r="Y78" s="43">
        <f t="shared" si="10"/>
        <v>0</v>
      </c>
      <c r="Z78" s="44">
        <f t="shared" si="11"/>
        <v>0</v>
      </c>
      <c r="AA78" s="43">
        <f t="shared" si="12"/>
        <v>0</v>
      </c>
      <c r="AB78" s="44">
        <f t="shared" si="13"/>
        <v>0</v>
      </c>
      <c r="AC78" s="39" t="s">
        <v>20</v>
      </c>
    </row>
    <row r="79" spans="2:29" ht="31.5">
      <c r="B79" s="40" t="s">
        <v>117</v>
      </c>
      <c r="C79" s="41" t="s">
        <v>118</v>
      </c>
      <c r="D79" s="125" t="s">
        <v>20</v>
      </c>
      <c r="E79" s="76">
        <v>0</v>
      </c>
      <c r="F79" s="85" t="s">
        <v>146</v>
      </c>
      <c r="G79" s="85">
        <v>0</v>
      </c>
      <c r="H79" s="85">
        <f t="shared" si="21"/>
        <v>0</v>
      </c>
      <c r="I79" s="43">
        <f t="shared" si="17"/>
        <v>0</v>
      </c>
      <c r="J79" s="43">
        <v>0</v>
      </c>
      <c r="K79" s="43">
        <v>0</v>
      </c>
      <c r="L79" s="43">
        <v>0</v>
      </c>
      <c r="M79" s="43">
        <v>0</v>
      </c>
      <c r="N79" s="472">
        <f t="shared" si="15"/>
        <v>0</v>
      </c>
      <c r="O79" s="43">
        <v>0</v>
      </c>
      <c r="P79" s="43">
        <v>0</v>
      </c>
      <c r="Q79" s="43">
        <v>0</v>
      </c>
      <c r="R79" s="43">
        <v>0</v>
      </c>
      <c r="S79" s="43">
        <f t="shared" si="4"/>
        <v>0</v>
      </c>
      <c r="T79" s="44">
        <f t="shared" si="5"/>
        <v>0</v>
      </c>
      <c r="U79" s="43">
        <f t="shared" si="6"/>
        <v>0</v>
      </c>
      <c r="V79" s="44">
        <f t="shared" si="7"/>
        <v>0</v>
      </c>
      <c r="W79" s="43">
        <f t="shared" si="8"/>
        <v>0</v>
      </c>
      <c r="X79" s="44">
        <f t="shared" si="9"/>
        <v>0</v>
      </c>
      <c r="Y79" s="43">
        <f t="shared" si="10"/>
        <v>0</v>
      </c>
      <c r="Z79" s="44">
        <f t="shared" si="11"/>
        <v>0</v>
      </c>
      <c r="AA79" s="43">
        <f t="shared" si="12"/>
        <v>0</v>
      </c>
      <c r="AB79" s="44">
        <f t="shared" si="13"/>
        <v>0</v>
      </c>
      <c r="AC79" s="39" t="s">
        <v>20</v>
      </c>
    </row>
    <row r="80" spans="2:29" ht="31.5">
      <c r="B80" s="40" t="s">
        <v>119</v>
      </c>
      <c r="C80" s="41" t="s">
        <v>120</v>
      </c>
      <c r="D80" s="125" t="s">
        <v>20</v>
      </c>
      <c r="E80" s="76">
        <v>0</v>
      </c>
      <c r="F80" s="85" t="s">
        <v>146</v>
      </c>
      <c r="G80" s="85">
        <v>0</v>
      </c>
      <c r="H80" s="85">
        <f t="shared" si="21"/>
        <v>0</v>
      </c>
      <c r="I80" s="43">
        <f t="shared" si="17"/>
        <v>0</v>
      </c>
      <c r="J80" s="43">
        <v>0</v>
      </c>
      <c r="K80" s="43">
        <v>0</v>
      </c>
      <c r="L80" s="43">
        <v>0</v>
      </c>
      <c r="M80" s="43">
        <v>0</v>
      </c>
      <c r="N80" s="472">
        <f t="shared" si="15"/>
        <v>0</v>
      </c>
      <c r="O80" s="43">
        <v>0</v>
      </c>
      <c r="P80" s="43">
        <v>0</v>
      </c>
      <c r="Q80" s="43">
        <v>0</v>
      </c>
      <c r="R80" s="43">
        <v>0</v>
      </c>
      <c r="S80" s="43">
        <f t="shared" si="4"/>
        <v>0</v>
      </c>
      <c r="T80" s="44">
        <f t="shared" si="5"/>
        <v>0</v>
      </c>
      <c r="U80" s="43">
        <f t="shared" si="6"/>
        <v>0</v>
      </c>
      <c r="V80" s="44">
        <f t="shared" si="7"/>
        <v>0</v>
      </c>
      <c r="W80" s="43">
        <f t="shared" si="8"/>
        <v>0</v>
      </c>
      <c r="X80" s="44">
        <f t="shared" si="9"/>
        <v>0</v>
      </c>
      <c r="Y80" s="43">
        <f t="shared" si="10"/>
        <v>0</v>
      </c>
      <c r="Z80" s="44">
        <f t="shared" si="11"/>
        <v>0</v>
      </c>
      <c r="AA80" s="43">
        <f t="shared" si="12"/>
        <v>0</v>
      </c>
      <c r="AB80" s="44">
        <f t="shared" si="13"/>
        <v>0</v>
      </c>
      <c r="AC80" s="39" t="s">
        <v>20</v>
      </c>
    </row>
    <row r="81" spans="2:29" ht="31.5">
      <c r="B81" s="30" t="s">
        <v>121</v>
      </c>
      <c r="C81" s="31" t="s">
        <v>122</v>
      </c>
      <c r="D81" s="126" t="s">
        <v>20</v>
      </c>
      <c r="E81" s="79">
        <f>E82+E84</f>
        <v>0</v>
      </c>
      <c r="F81" s="86" t="s">
        <v>146</v>
      </c>
      <c r="G81" s="86">
        <f>G82+G84</f>
        <v>0</v>
      </c>
      <c r="H81" s="86">
        <f t="shared" si="21"/>
        <v>0</v>
      </c>
      <c r="I81" s="33">
        <f t="shared" si="17"/>
        <v>0</v>
      </c>
      <c r="J81" s="33">
        <f>J82+J84</f>
        <v>0</v>
      </c>
      <c r="K81" s="33">
        <f>K82+K84</f>
        <v>0</v>
      </c>
      <c r="L81" s="33">
        <f>L82+L84</f>
        <v>0</v>
      </c>
      <c r="M81" s="33">
        <f>M82+M84</f>
        <v>0</v>
      </c>
      <c r="N81" s="468">
        <f t="shared" si="15"/>
        <v>2.9809971599999998</v>
      </c>
      <c r="O81" s="33">
        <f>O82+O84</f>
        <v>0</v>
      </c>
      <c r="P81" s="33">
        <f>P82+P84</f>
        <v>0</v>
      </c>
      <c r="Q81" s="33">
        <f>Q82+Q84</f>
        <v>2.9809971599999998</v>
      </c>
      <c r="R81" s="33">
        <f>R82+R84</f>
        <v>0</v>
      </c>
      <c r="S81" s="33">
        <f t="shared" si="4"/>
        <v>-2.9809971599999998</v>
      </c>
      <c r="T81" s="34">
        <f t="shared" si="5"/>
        <v>0</v>
      </c>
      <c r="U81" s="33">
        <f t="shared" si="6"/>
        <v>0</v>
      </c>
      <c r="V81" s="34">
        <f t="shared" si="7"/>
        <v>0</v>
      </c>
      <c r="W81" s="33">
        <f t="shared" si="8"/>
        <v>0</v>
      </c>
      <c r="X81" s="34">
        <f t="shared" si="9"/>
        <v>0</v>
      </c>
      <c r="Y81" s="33">
        <f t="shared" si="10"/>
        <v>-2.9809971599999998</v>
      </c>
      <c r="Z81" s="34">
        <f t="shared" si="11"/>
        <v>0</v>
      </c>
      <c r="AA81" s="33">
        <f t="shared" si="12"/>
        <v>0</v>
      </c>
      <c r="AB81" s="34">
        <f t="shared" si="13"/>
        <v>0</v>
      </c>
      <c r="AC81" s="35" t="s">
        <v>20</v>
      </c>
    </row>
    <row r="82" spans="2:29">
      <c r="B82" s="40" t="s">
        <v>123</v>
      </c>
      <c r="C82" s="52" t="s">
        <v>124</v>
      </c>
      <c r="D82" s="125" t="s">
        <v>20</v>
      </c>
      <c r="E82" s="77">
        <f>SUM(E83:E83)</f>
        <v>0</v>
      </c>
      <c r="F82" s="85" t="s">
        <v>146</v>
      </c>
      <c r="G82" s="85">
        <f>SUM(G83:G83)</f>
        <v>0</v>
      </c>
      <c r="H82" s="85">
        <f t="shared" si="21"/>
        <v>0</v>
      </c>
      <c r="I82" s="43">
        <f t="shared" si="17"/>
        <v>0</v>
      </c>
      <c r="J82" s="43">
        <f>SUM(J83:J83)</f>
        <v>0</v>
      </c>
      <c r="K82" s="43">
        <f>SUM(K83:K83)</f>
        <v>0</v>
      </c>
      <c r="L82" s="43">
        <f>SUM(L83:L83)</f>
        <v>0</v>
      </c>
      <c r="M82" s="43">
        <f>SUM(M83:M83)</f>
        <v>0</v>
      </c>
      <c r="N82" s="472">
        <f t="shared" si="15"/>
        <v>2.9809971599999998</v>
      </c>
      <c r="O82" s="43">
        <f>SUM(O83:O83)</f>
        <v>0</v>
      </c>
      <c r="P82" s="43">
        <f>SUM(P83:P83)</f>
        <v>0</v>
      </c>
      <c r="Q82" s="43">
        <f>SUM(Q83:Q83)</f>
        <v>2.9809971599999998</v>
      </c>
      <c r="R82" s="43">
        <f>SUM(R83:R83)</f>
        <v>0</v>
      </c>
      <c r="S82" s="43">
        <f t="shared" si="4"/>
        <v>-2.9809971599999998</v>
      </c>
      <c r="T82" s="44">
        <f t="shared" si="5"/>
        <v>0</v>
      </c>
      <c r="U82" s="43">
        <f t="shared" si="6"/>
        <v>0</v>
      </c>
      <c r="V82" s="44">
        <f t="shared" si="7"/>
        <v>0</v>
      </c>
      <c r="W82" s="43">
        <f t="shared" si="8"/>
        <v>0</v>
      </c>
      <c r="X82" s="44">
        <f t="shared" si="9"/>
        <v>0</v>
      </c>
      <c r="Y82" s="43">
        <f t="shared" si="10"/>
        <v>-2.9809971599999998</v>
      </c>
      <c r="Z82" s="44">
        <f t="shared" si="11"/>
        <v>0</v>
      </c>
      <c r="AA82" s="43">
        <f t="shared" si="12"/>
        <v>0</v>
      </c>
      <c r="AB82" s="44">
        <f t="shared" si="13"/>
        <v>0</v>
      </c>
      <c r="AC82" s="39" t="s">
        <v>20</v>
      </c>
    </row>
    <row r="83" spans="2:29" ht="30.75" customHeight="1">
      <c r="B83" s="45" t="s">
        <v>123</v>
      </c>
      <c r="C83" s="48" t="s">
        <v>1015</v>
      </c>
      <c r="D83" s="49" t="s">
        <v>169</v>
      </c>
      <c r="E83" s="78">
        <f>Форма_2!E83*1.2</f>
        <v>0</v>
      </c>
      <c r="F83" s="84" t="s">
        <v>146</v>
      </c>
      <c r="G83" s="84">
        <f>Форма_2!G83*1.2</f>
        <v>0</v>
      </c>
      <c r="H83" s="84">
        <f t="shared" si="21"/>
        <v>0</v>
      </c>
      <c r="I83" s="47">
        <f t="shared" ref="I83" si="46">IF(J83="нд","нд",SUM(J83:M83))</f>
        <v>0</v>
      </c>
      <c r="J83" s="47">
        <v>0</v>
      </c>
      <c r="K83" s="47">
        <v>0</v>
      </c>
      <c r="L83" s="47">
        <v>0</v>
      </c>
      <c r="M83" s="47">
        <v>0</v>
      </c>
      <c r="N83" s="471">
        <f t="shared" ref="N83" si="47">SUM(O83:R83)</f>
        <v>2.9809971599999998</v>
      </c>
      <c r="O83" s="47">
        <v>0</v>
      </c>
      <c r="P83" s="47">
        <v>0</v>
      </c>
      <c r="Q83" s="47">
        <v>2.9809971599999998</v>
      </c>
      <c r="R83" s="47">
        <v>0</v>
      </c>
      <c r="S83" s="37">
        <f t="shared" si="4"/>
        <v>-2.9809971599999998</v>
      </c>
      <c r="T83" s="38">
        <f t="shared" si="5"/>
        <v>0</v>
      </c>
      <c r="U83" s="37">
        <f t="shared" si="6"/>
        <v>0</v>
      </c>
      <c r="V83" s="38">
        <f t="shared" si="7"/>
        <v>0</v>
      </c>
      <c r="W83" s="37">
        <f t="shared" si="8"/>
        <v>0</v>
      </c>
      <c r="X83" s="38">
        <f t="shared" si="9"/>
        <v>0</v>
      </c>
      <c r="Y83" s="37">
        <f t="shared" si="10"/>
        <v>-2.9809971599999998</v>
      </c>
      <c r="Z83" s="38">
        <f t="shared" si="11"/>
        <v>0</v>
      </c>
      <c r="AA83" s="37">
        <f t="shared" si="12"/>
        <v>0</v>
      </c>
      <c r="AB83" s="38">
        <f t="shared" si="13"/>
        <v>0</v>
      </c>
      <c r="AC83" s="116" t="s">
        <v>1010</v>
      </c>
    </row>
    <row r="84" spans="2:29" ht="31.5">
      <c r="B84" s="40" t="s">
        <v>125</v>
      </c>
      <c r="C84" s="52" t="s">
        <v>126</v>
      </c>
      <c r="D84" s="42" t="s">
        <v>20</v>
      </c>
      <c r="E84" s="76">
        <v>0</v>
      </c>
      <c r="F84" s="85" t="s">
        <v>146</v>
      </c>
      <c r="G84" s="85">
        <v>0</v>
      </c>
      <c r="H84" s="85">
        <f t="shared" si="21"/>
        <v>0</v>
      </c>
      <c r="I84" s="43">
        <f t="shared" ref="I84:I90" si="48">J84+K84+L84+M84</f>
        <v>0</v>
      </c>
      <c r="J84" s="43">
        <v>0</v>
      </c>
      <c r="K84" s="43">
        <v>0</v>
      </c>
      <c r="L84" s="43">
        <v>0</v>
      </c>
      <c r="M84" s="43">
        <v>0</v>
      </c>
      <c r="N84" s="472">
        <f t="shared" ref="N84:N90" si="49">O84+P84+Q84+R84</f>
        <v>0</v>
      </c>
      <c r="O84" s="43">
        <v>0</v>
      </c>
      <c r="P84" s="43">
        <v>0</v>
      </c>
      <c r="Q84" s="43">
        <v>0</v>
      </c>
      <c r="R84" s="43">
        <v>0</v>
      </c>
      <c r="S84" s="43">
        <f t="shared" si="4"/>
        <v>0</v>
      </c>
      <c r="T84" s="44">
        <f t="shared" si="5"/>
        <v>0</v>
      </c>
      <c r="U84" s="43">
        <f t="shared" si="6"/>
        <v>0</v>
      </c>
      <c r="V84" s="44">
        <f t="shared" si="7"/>
        <v>0</v>
      </c>
      <c r="W84" s="43">
        <f t="shared" si="8"/>
        <v>0</v>
      </c>
      <c r="X84" s="44">
        <f t="shared" si="9"/>
        <v>0</v>
      </c>
      <c r="Y84" s="43">
        <f t="shared" si="10"/>
        <v>0</v>
      </c>
      <c r="Z84" s="44">
        <f t="shared" si="11"/>
        <v>0</v>
      </c>
      <c r="AA84" s="43">
        <f t="shared" si="12"/>
        <v>0</v>
      </c>
      <c r="AB84" s="44">
        <f t="shared" si="13"/>
        <v>0</v>
      </c>
      <c r="AC84" s="39" t="s">
        <v>20</v>
      </c>
    </row>
    <row r="85" spans="2:29" ht="47.25">
      <c r="B85" s="24" t="s">
        <v>127</v>
      </c>
      <c r="C85" s="50" t="s">
        <v>128</v>
      </c>
      <c r="D85" s="127" t="s">
        <v>20</v>
      </c>
      <c r="E85" s="80">
        <f t="shared" ref="E85" si="50">E86+E87</f>
        <v>0</v>
      </c>
      <c r="F85" s="69" t="s">
        <v>146</v>
      </c>
      <c r="G85" s="69">
        <f t="shared" ref="G85" si="51">G86+G87</f>
        <v>0</v>
      </c>
      <c r="H85" s="69">
        <f t="shared" si="21"/>
        <v>0</v>
      </c>
      <c r="I85" s="27">
        <f t="shared" si="48"/>
        <v>0</v>
      </c>
      <c r="J85" s="27">
        <f t="shared" ref="J85:M85" si="52">J86+J87</f>
        <v>0</v>
      </c>
      <c r="K85" s="27">
        <f t="shared" si="52"/>
        <v>0</v>
      </c>
      <c r="L85" s="27">
        <f t="shared" si="52"/>
        <v>0</v>
      </c>
      <c r="M85" s="27">
        <f t="shared" si="52"/>
        <v>0</v>
      </c>
      <c r="N85" s="467">
        <f t="shared" si="49"/>
        <v>0</v>
      </c>
      <c r="O85" s="27">
        <f t="shared" ref="O85:R85" si="53">O86+O87</f>
        <v>0</v>
      </c>
      <c r="P85" s="27">
        <f t="shared" si="53"/>
        <v>0</v>
      </c>
      <c r="Q85" s="27">
        <f t="shared" si="53"/>
        <v>0</v>
      </c>
      <c r="R85" s="27">
        <f t="shared" si="53"/>
        <v>0</v>
      </c>
      <c r="S85" s="27">
        <f t="shared" si="4"/>
        <v>0</v>
      </c>
      <c r="T85" s="28">
        <f t="shared" si="5"/>
        <v>0</v>
      </c>
      <c r="U85" s="27">
        <f t="shared" si="6"/>
        <v>0</v>
      </c>
      <c r="V85" s="28">
        <f t="shared" si="7"/>
        <v>0</v>
      </c>
      <c r="W85" s="27">
        <f t="shared" si="8"/>
        <v>0</v>
      </c>
      <c r="X85" s="28">
        <f t="shared" si="9"/>
        <v>0</v>
      </c>
      <c r="Y85" s="27">
        <f t="shared" si="10"/>
        <v>0</v>
      </c>
      <c r="Z85" s="28">
        <f t="shared" si="11"/>
        <v>0</v>
      </c>
      <c r="AA85" s="27">
        <f t="shared" si="12"/>
        <v>0</v>
      </c>
      <c r="AB85" s="28">
        <f t="shared" si="13"/>
        <v>0</v>
      </c>
      <c r="AC85" s="29" t="s">
        <v>20</v>
      </c>
    </row>
    <row r="86" spans="2:29" ht="31.5">
      <c r="B86" s="30" t="s">
        <v>129</v>
      </c>
      <c r="C86" s="31" t="s">
        <v>130</v>
      </c>
      <c r="D86" s="126" t="s">
        <v>20</v>
      </c>
      <c r="E86" s="79">
        <v>0</v>
      </c>
      <c r="F86" s="70" t="s">
        <v>146</v>
      </c>
      <c r="G86" s="70">
        <v>0</v>
      </c>
      <c r="H86" s="70">
        <f t="shared" si="21"/>
        <v>0</v>
      </c>
      <c r="I86" s="33">
        <f t="shared" si="48"/>
        <v>0</v>
      </c>
      <c r="J86" s="33">
        <v>0</v>
      </c>
      <c r="K86" s="33">
        <v>0</v>
      </c>
      <c r="L86" s="33">
        <v>0</v>
      </c>
      <c r="M86" s="33">
        <v>0</v>
      </c>
      <c r="N86" s="468">
        <f t="shared" si="49"/>
        <v>0</v>
      </c>
      <c r="O86" s="33">
        <v>0</v>
      </c>
      <c r="P86" s="33">
        <v>0</v>
      </c>
      <c r="Q86" s="33">
        <v>0</v>
      </c>
      <c r="R86" s="33">
        <v>0</v>
      </c>
      <c r="S86" s="33">
        <f t="shared" ref="S86:S99" si="54">I86-N86</f>
        <v>0</v>
      </c>
      <c r="T86" s="34">
        <f t="shared" ref="T86:T99" si="55">IF((I86)=0,0,100%-(N86)/(I86))</f>
        <v>0</v>
      </c>
      <c r="U86" s="33">
        <f t="shared" ref="U86:U99" si="56">J86-O86</f>
        <v>0</v>
      </c>
      <c r="V86" s="34">
        <f t="shared" ref="V86:V99" si="57">IF((J86)=0,0,100%-(O86)/(J86))</f>
        <v>0</v>
      </c>
      <c r="W86" s="33">
        <f t="shared" ref="W86:W99" si="58">K86-P86</f>
        <v>0</v>
      </c>
      <c r="X86" s="34">
        <f t="shared" ref="X86:X99" si="59">IF((K86)=0,0,100%-(P86)/(K86))</f>
        <v>0</v>
      </c>
      <c r="Y86" s="33">
        <f t="shared" ref="Y86:Y99" si="60">L86-Q86</f>
        <v>0</v>
      </c>
      <c r="Z86" s="34">
        <f t="shared" ref="Z86:Z99" si="61">IF((L86)=0,0,100%-(Q86)/(L86))</f>
        <v>0</v>
      </c>
      <c r="AA86" s="33">
        <f t="shared" ref="AA86:AA99" si="62">M86-R86</f>
        <v>0</v>
      </c>
      <c r="AB86" s="34">
        <f t="shared" ref="AB86:AB99" si="63">IF((M86)=0,0,100%-(R86)/(M86))</f>
        <v>0</v>
      </c>
      <c r="AC86" s="35" t="s">
        <v>20</v>
      </c>
    </row>
    <row r="87" spans="2:29" ht="31.5">
      <c r="B87" s="30" t="s">
        <v>131</v>
      </c>
      <c r="C87" s="31" t="s">
        <v>132</v>
      </c>
      <c r="D87" s="126" t="s">
        <v>20</v>
      </c>
      <c r="E87" s="79">
        <v>0</v>
      </c>
      <c r="F87" s="70" t="s">
        <v>146</v>
      </c>
      <c r="G87" s="70">
        <v>0</v>
      </c>
      <c r="H87" s="70">
        <f t="shared" ref="H87:H99" si="64">IF(E87="НД",0,(E87-G87))</f>
        <v>0</v>
      </c>
      <c r="I87" s="33">
        <f t="shared" si="48"/>
        <v>0</v>
      </c>
      <c r="J87" s="33">
        <v>0</v>
      </c>
      <c r="K87" s="33">
        <v>0</v>
      </c>
      <c r="L87" s="33">
        <v>0</v>
      </c>
      <c r="M87" s="33">
        <v>0</v>
      </c>
      <c r="N87" s="468">
        <f t="shared" si="49"/>
        <v>0</v>
      </c>
      <c r="O87" s="33">
        <v>0</v>
      </c>
      <c r="P87" s="33">
        <v>0</v>
      </c>
      <c r="Q87" s="33">
        <v>0</v>
      </c>
      <c r="R87" s="33">
        <v>0</v>
      </c>
      <c r="S87" s="33">
        <f t="shared" si="54"/>
        <v>0</v>
      </c>
      <c r="T87" s="34">
        <f t="shared" si="55"/>
        <v>0</v>
      </c>
      <c r="U87" s="33">
        <f t="shared" si="56"/>
        <v>0</v>
      </c>
      <c r="V87" s="34">
        <f t="shared" si="57"/>
        <v>0</v>
      </c>
      <c r="W87" s="33">
        <f t="shared" si="58"/>
        <v>0</v>
      </c>
      <c r="X87" s="34">
        <f t="shared" si="59"/>
        <v>0</v>
      </c>
      <c r="Y87" s="33">
        <f t="shared" si="60"/>
        <v>0</v>
      </c>
      <c r="Z87" s="34">
        <f t="shared" si="61"/>
        <v>0</v>
      </c>
      <c r="AA87" s="33">
        <f t="shared" si="62"/>
        <v>0</v>
      </c>
      <c r="AB87" s="34">
        <f t="shared" si="63"/>
        <v>0</v>
      </c>
      <c r="AC87" s="35" t="s">
        <v>20</v>
      </c>
    </row>
    <row r="88" spans="2:29" ht="31.5">
      <c r="B88" s="24" t="s">
        <v>133</v>
      </c>
      <c r="C88" s="50" t="s">
        <v>134</v>
      </c>
      <c r="D88" s="127" t="s">
        <v>20</v>
      </c>
      <c r="E88" s="80">
        <v>0</v>
      </c>
      <c r="F88" s="69" t="s">
        <v>146</v>
      </c>
      <c r="G88" s="69">
        <v>0</v>
      </c>
      <c r="H88" s="69">
        <f t="shared" si="64"/>
        <v>0</v>
      </c>
      <c r="I88" s="27">
        <f t="shared" si="48"/>
        <v>0</v>
      </c>
      <c r="J88" s="27">
        <v>0</v>
      </c>
      <c r="K88" s="27">
        <v>0</v>
      </c>
      <c r="L88" s="27">
        <v>0</v>
      </c>
      <c r="M88" s="27">
        <v>0</v>
      </c>
      <c r="N88" s="467">
        <f t="shared" si="49"/>
        <v>0</v>
      </c>
      <c r="O88" s="27">
        <v>0</v>
      </c>
      <c r="P88" s="27">
        <v>0</v>
      </c>
      <c r="Q88" s="27">
        <v>0</v>
      </c>
      <c r="R88" s="27">
        <v>0</v>
      </c>
      <c r="S88" s="27">
        <f t="shared" si="54"/>
        <v>0</v>
      </c>
      <c r="T88" s="28">
        <f t="shared" si="55"/>
        <v>0</v>
      </c>
      <c r="U88" s="27">
        <f t="shared" si="56"/>
        <v>0</v>
      </c>
      <c r="V88" s="28">
        <f t="shared" si="57"/>
        <v>0</v>
      </c>
      <c r="W88" s="27">
        <f t="shared" si="58"/>
        <v>0</v>
      </c>
      <c r="X88" s="28">
        <f t="shared" si="59"/>
        <v>0</v>
      </c>
      <c r="Y88" s="27">
        <f t="shared" si="60"/>
        <v>0</v>
      </c>
      <c r="Z88" s="28">
        <f t="shared" si="61"/>
        <v>0</v>
      </c>
      <c r="AA88" s="27">
        <f t="shared" si="62"/>
        <v>0</v>
      </c>
      <c r="AB88" s="28">
        <f t="shared" si="63"/>
        <v>0</v>
      </c>
      <c r="AC88" s="29" t="s">
        <v>20</v>
      </c>
    </row>
    <row r="89" spans="2:29" ht="31.5">
      <c r="B89" s="24" t="s">
        <v>135</v>
      </c>
      <c r="C89" s="50" t="s">
        <v>136</v>
      </c>
      <c r="D89" s="127" t="s">
        <v>20</v>
      </c>
      <c r="E89" s="80">
        <v>0</v>
      </c>
      <c r="F89" s="69" t="s">
        <v>146</v>
      </c>
      <c r="G89" s="69">
        <v>0</v>
      </c>
      <c r="H89" s="69">
        <f t="shared" si="64"/>
        <v>0</v>
      </c>
      <c r="I89" s="27">
        <f t="shared" si="48"/>
        <v>0</v>
      </c>
      <c r="J89" s="27">
        <v>0</v>
      </c>
      <c r="K89" s="27">
        <v>0</v>
      </c>
      <c r="L89" s="27">
        <v>0</v>
      </c>
      <c r="M89" s="27">
        <v>0</v>
      </c>
      <c r="N89" s="467">
        <f t="shared" si="49"/>
        <v>0</v>
      </c>
      <c r="O89" s="27">
        <v>0</v>
      </c>
      <c r="P89" s="27">
        <v>0</v>
      </c>
      <c r="Q89" s="27">
        <v>0</v>
      </c>
      <c r="R89" s="27">
        <v>0</v>
      </c>
      <c r="S89" s="27">
        <f t="shared" si="54"/>
        <v>0</v>
      </c>
      <c r="T89" s="28">
        <f t="shared" si="55"/>
        <v>0</v>
      </c>
      <c r="U89" s="27">
        <f t="shared" si="56"/>
        <v>0</v>
      </c>
      <c r="V89" s="28">
        <f t="shared" si="57"/>
        <v>0</v>
      </c>
      <c r="W89" s="27">
        <f t="shared" si="58"/>
        <v>0</v>
      </c>
      <c r="X89" s="28">
        <f t="shared" si="59"/>
        <v>0</v>
      </c>
      <c r="Y89" s="27">
        <f t="shared" si="60"/>
        <v>0</v>
      </c>
      <c r="Z89" s="28">
        <f t="shared" si="61"/>
        <v>0</v>
      </c>
      <c r="AA89" s="27">
        <f t="shared" si="62"/>
        <v>0</v>
      </c>
      <c r="AB89" s="28">
        <f t="shared" si="63"/>
        <v>0</v>
      </c>
      <c r="AC89" s="29" t="s">
        <v>20</v>
      </c>
    </row>
    <row r="90" spans="2:29" ht="31.5" customHeight="1">
      <c r="B90" s="24" t="s">
        <v>137</v>
      </c>
      <c r="C90" s="25" t="s">
        <v>138</v>
      </c>
      <c r="D90" s="127" t="s">
        <v>20</v>
      </c>
      <c r="E90" s="74">
        <f>SUM(E91:E99)</f>
        <v>16.893599999999999</v>
      </c>
      <c r="F90" s="69" t="s">
        <v>146</v>
      </c>
      <c r="G90" s="69">
        <f>SUM(G91:G99)</f>
        <v>0</v>
      </c>
      <c r="H90" s="69">
        <f t="shared" si="64"/>
        <v>16.893599999999999</v>
      </c>
      <c r="I90" s="27">
        <f t="shared" si="48"/>
        <v>0</v>
      </c>
      <c r="J90" s="27">
        <f>SUM(J91:J99)</f>
        <v>0</v>
      </c>
      <c r="K90" s="27">
        <f>SUM(K91:K99)</f>
        <v>0</v>
      </c>
      <c r="L90" s="27">
        <f>SUM(L91:L99)</f>
        <v>0</v>
      </c>
      <c r="M90" s="27">
        <f>SUM(M91:M99)</f>
        <v>0</v>
      </c>
      <c r="N90" s="467">
        <f t="shared" si="49"/>
        <v>2.87043889</v>
      </c>
      <c r="O90" s="27">
        <f>SUM(O91:O99)</f>
        <v>0</v>
      </c>
      <c r="P90" s="27">
        <f>SUM(P91:P99)</f>
        <v>0</v>
      </c>
      <c r="Q90" s="27">
        <f>SUM(Q91:Q99)</f>
        <v>2.87043889</v>
      </c>
      <c r="R90" s="27">
        <f>SUM(R91:R99)</f>
        <v>0</v>
      </c>
      <c r="S90" s="27">
        <f t="shared" si="54"/>
        <v>-2.87043889</v>
      </c>
      <c r="T90" s="28">
        <f t="shared" si="55"/>
        <v>0</v>
      </c>
      <c r="U90" s="27">
        <f t="shared" si="56"/>
        <v>0</v>
      </c>
      <c r="V90" s="28">
        <f t="shared" si="57"/>
        <v>0</v>
      </c>
      <c r="W90" s="27">
        <f t="shared" si="58"/>
        <v>0</v>
      </c>
      <c r="X90" s="28">
        <f t="shared" si="59"/>
        <v>0</v>
      </c>
      <c r="Y90" s="27">
        <f t="shared" si="60"/>
        <v>-2.87043889</v>
      </c>
      <c r="Z90" s="28">
        <f t="shared" si="61"/>
        <v>0</v>
      </c>
      <c r="AA90" s="27">
        <f t="shared" si="62"/>
        <v>0</v>
      </c>
      <c r="AB90" s="28">
        <f t="shared" si="63"/>
        <v>0</v>
      </c>
      <c r="AC90" s="29" t="s">
        <v>20</v>
      </c>
    </row>
    <row r="91" spans="2:29" ht="31.5">
      <c r="B91" s="45" t="s">
        <v>137</v>
      </c>
      <c r="C91" s="48" t="s">
        <v>179</v>
      </c>
      <c r="D91" s="49" t="s">
        <v>170</v>
      </c>
      <c r="E91" s="78">
        <f>Форма_2!E91*1.2</f>
        <v>14.16</v>
      </c>
      <c r="F91" s="84" t="s">
        <v>146</v>
      </c>
      <c r="G91" s="84">
        <f>Форма_2!G91*1.2</f>
        <v>0</v>
      </c>
      <c r="H91" s="84">
        <f t="shared" si="64"/>
        <v>14.16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473">
        <v>0</v>
      </c>
      <c r="O91" s="53">
        <v>0</v>
      </c>
      <c r="P91" s="53">
        <v>0</v>
      </c>
      <c r="Q91" s="53">
        <v>0</v>
      </c>
      <c r="R91" s="54">
        <v>0</v>
      </c>
      <c r="S91" s="37">
        <f t="shared" si="54"/>
        <v>0</v>
      </c>
      <c r="T91" s="38">
        <f t="shared" si="55"/>
        <v>0</v>
      </c>
      <c r="U91" s="37">
        <f t="shared" si="56"/>
        <v>0</v>
      </c>
      <c r="V91" s="38">
        <f t="shared" si="57"/>
        <v>0</v>
      </c>
      <c r="W91" s="37">
        <f t="shared" si="58"/>
        <v>0</v>
      </c>
      <c r="X91" s="38">
        <f t="shared" si="59"/>
        <v>0</v>
      </c>
      <c r="Y91" s="37">
        <f t="shared" si="60"/>
        <v>0</v>
      </c>
      <c r="Z91" s="38">
        <f t="shared" si="61"/>
        <v>0</v>
      </c>
      <c r="AA91" s="37">
        <f t="shared" si="62"/>
        <v>0</v>
      </c>
      <c r="AB91" s="38">
        <f t="shared" si="63"/>
        <v>0</v>
      </c>
      <c r="AC91" s="116" t="s">
        <v>164</v>
      </c>
    </row>
    <row r="92" spans="2:29" ht="32.25" customHeight="1">
      <c r="B92" s="45" t="s">
        <v>137</v>
      </c>
      <c r="C92" s="48" t="s">
        <v>180</v>
      </c>
      <c r="D92" s="49" t="s">
        <v>171</v>
      </c>
      <c r="E92" s="78">
        <f>Форма_2!E92*1.2</f>
        <v>2.7336</v>
      </c>
      <c r="F92" s="84" t="s">
        <v>146</v>
      </c>
      <c r="G92" s="84">
        <f>Форма_2!G92*1.2</f>
        <v>0</v>
      </c>
      <c r="H92" s="84">
        <f t="shared" si="64"/>
        <v>2.7336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473">
        <v>0</v>
      </c>
      <c r="O92" s="53">
        <v>0</v>
      </c>
      <c r="P92" s="53">
        <v>0</v>
      </c>
      <c r="Q92" s="53">
        <v>0</v>
      </c>
      <c r="R92" s="54">
        <v>0</v>
      </c>
      <c r="S92" s="37">
        <f t="shared" si="54"/>
        <v>0</v>
      </c>
      <c r="T92" s="38">
        <f t="shared" si="55"/>
        <v>0</v>
      </c>
      <c r="U92" s="37">
        <f t="shared" si="56"/>
        <v>0</v>
      </c>
      <c r="V92" s="38">
        <f t="shared" si="57"/>
        <v>0</v>
      </c>
      <c r="W92" s="37">
        <f t="shared" si="58"/>
        <v>0</v>
      </c>
      <c r="X92" s="38">
        <f t="shared" si="59"/>
        <v>0</v>
      </c>
      <c r="Y92" s="37">
        <f t="shared" si="60"/>
        <v>0</v>
      </c>
      <c r="Z92" s="38">
        <f t="shared" si="61"/>
        <v>0</v>
      </c>
      <c r="AA92" s="37">
        <f t="shared" si="62"/>
        <v>0</v>
      </c>
      <c r="AB92" s="38">
        <f t="shared" si="63"/>
        <v>0</v>
      </c>
      <c r="AC92" s="116" t="s">
        <v>164</v>
      </c>
    </row>
    <row r="93" spans="2:29">
      <c r="B93" s="45" t="s">
        <v>137</v>
      </c>
      <c r="C93" s="48" t="s">
        <v>1016</v>
      </c>
      <c r="D93" s="49" t="s">
        <v>172</v>
      </c>
      <c r="E93" s="384">
        <f>Форма_2!E93*1.2</f>
        <v>0</v>
      </c>
      <c r="F93" s="384">
        <f>Форма_2!F93*1.2</f>
        <v>0</v>
      </c>
      <c r="G93" s="384">
        <f>Форма_2!G93*1.2</f>
        <v>0</v>
      </c>
      <c r="H93" s="84">
        <f t="shared" si="64"/>
        <v>0</v>
      </c>
      <c r="I93" s="384">
        <f>Форма_2!I93*1.2</f>
        <v>0</v>
      </c>
      <c r="J93" s="53">
        <v>0</v>
      </c>
      <c r="K93" s="384">
        <f>Форма_2!K93*1.2</f>
        <v>0</v>
      </c>
      <c r="L93" s="53">
        <v>0</v>
      </c>
      <c r="M93" s="53">
        <v>0</v>
      </c>
      <c r="N93" s="473">
        <v>2.1457106700000002</v>
      </c>
      <c r="O93" s="53">
        <v>0</v>
      </c>
      <c r="P93" s="53">
        <v>0</v>
      </c>
      <c r="Q93" s="54">
        <v>2.1457106700000002</v>
      </c>
      <c r="R93" s="54">
        <v>0</v>
      </c>
      <c r="S93" s="37">
        <f t="shared" si="54"/>
        <v>-2.1457106700000002</v>
      </c>
      <c r="T93" s="38">
        <f t="shared" si="55"/>
        <v>0</v>
      </c>
      <c r="U93" s="37">
        <f t="shared" si="56"/>
        <v>0</v>
      </c>
      <c r="V93" s="38">
        <f t="shared" si="57"/>
        <v>0</v>
      </c>
      <c r="W93" s="37">
        <f t="shared" si="58"/>
        <v>0</v>
      </c>
      <c r="X93" s="38">
        <f t="shared" si="59"/>
        <v>0</v>
      </c>
      <c r="Y93" s="37">
        <f t="shared" si="60"/>
        <v>-2.1457106700000002</v>
      </c>
      <c r="Z93" s="38">
        <f t="shared" si="61"/>
        <v>0</v>
      </c>
      <c r="AA93" s="37">
        <f t="shared" si="62"/>
        <v>0</v>
      </c>
      <c r="AB93" s="38">
        <f t="shared" si="63"/>
        <v>0</v>
      </c>
      <c r="AC93" s="116" t="s">
        <v>164</v>
      </c>
    </row>
    <row r="94" spans="2:29">
      <c r="B94" s="45" t="s">
        <v>137</v>
      </c>
      <c r="C94" s="48" t="s">
        <v>1017</v>
      </c>
      <c r="D94" s="49" t="s">
        <v>173</v>
      </c>
      <c r="E94" s="384">
        <f>Форма_2!E94*1.2</f>
        <v>0</v>
      </c>
      <c r="F94" s="384">
        <f>Форма_2!F94*1.2</f>
        <v>0</v>
      </c>
      <c r="G94" s="384">
        <f>Форма_2!G94*1.2</f>
        <v>0</v>
      </c>
      <c r="H94" s="84">
        <f t="shared" si="64"/>
        <v>0</v>
      </c>
      <c r="I94" s="384">
        <f>Форма_2!I94*1.2</f>
        <v>0</v>
      </c>
      <c r="J94" s="53">
        <v>0</v>
      </c>
      <c r="K94" s="384">
        <f>Форма_2!K94*1.2</f>
        <v>0</v>
      </c>
      <c r="L94" s="53">
        <v>0</v>
      </c>
      <c r="M94" s="54">
        <v>0</v>
      </c>
      <c r="N94" s="473">
        <v>5.1150000000000001E-2</v>
      </c>
      <c r="O94" s="53">
        <v>0</v>
      </c>
      <c r="P94" s="53">
        <v>0</v>
      </c>
      <c r="Q94" s="54">
        <v>5.1150000000000001E-2</v>
      </c>
      <c r="R94" s="54">
        <v>0</v>
      </c>
      <c r="S94" s="37">
        <f t="shared" si="54"/>
        <v>-5.1150000000000001E-2</v>
      </c>
      <c r="T94" s="38">
        <f t="shared" si="55"/>
        <v>0</v>
      </c>
      <c r="U94" s="37">
        <f t="shared" si="56"/>
        <v>0</v>
      </c>
      <c r="V94" s="38">
        <f t="shared" si="57"/>
        <v>0</v>
      </c>
      <c r="W94" s="37">
        <f t="shared" si="58"/>
        <v>0</v>
      </c>
      <c r="X94" s="38">
        <f t="shared" si="59"/>
        <v>0</v>
      </c>
      <c r="Y94" s="37">
        <f t="shared" si="60"/>
        <v>-5.1150000000000001E-2</v>
      </c>
      <c r="Z94" s="38">
        <f t="shared" si="61"/>
        <v>0</v>
      </c>
      <c r="AA94" s="37">
        <f t="shared" si="62"/>
        <v>0</v>
      </c>
      <c r="AB94" s="38">
        <f t="shared" si="63"/>
        <v>0</v>
      </c>
      <c r="AC94" s="116" t="s">
        <v>164</v>
      </c>
    </row>
    <row r="95" spans="2:29" ht="47.25">
      <c r="B95" s="45" t="s">
        <v>137</v>
      </c>
      <c r="C95" s="48" t="s">
        <v>1018</v>
      </c>
      <c r="D95" s="49" t="s">
        <v>174</v>
      </c>
      <c r="E95" s="384">
        <f>Форма_2!E95*1.2</f>
        <v>0</v>
      </c>
      <c r="F95" s="384">
        <f>Форма_2!F95*1.2</f>
        <v>0</v>
      </c>
      <c r="G95" s="384">
        <f>Форма_2!G95*1.2</f>
        <v>0</v>
      </c>
      <c r="H95" s="84">
        <f t="shared" si="64"/>
        <v>0</v>
      </c>
      <c r="I95" s="384">
        <f>Форма_2!I95*1.2</f>
        <v>0</v>
      </c>
      <c r="J95" s="53">
        <v>0</v>
      </c>
      <c r="K95" s="384">
        <f>Форма_2!K95*1.2</f>
        <v>0</v>
      </c>
      <c r="L95" s="53">
        <v>0</v>
      </c>
      <c r="M95" s="54">
        <v>0</v>
      </c>
      <c r="N95" s="473">
        <v>0.11809500000000001</v>
      </c>
      <c r="O95" s="53">
        <v>0</v>
      </c>
      <c r="P95" s="53">
        <v>0</v>
      </c>
      <c r="Q95" s="54">
        <v>0.11809500000000001</v>
      </c>
      <c r="R95" s="54">
        <v>0</v>
      </c>
      <c r="S95" s="37">
        <f t="shared" si="54"/>
        <v>-0.11809500000000001</v>
      </c>
      <c r="T95" s="38">
        <f t="shared" si="55"/>
        <v>0</v>
      </c>
      <c r="U95" s="37">
        <f t="shared" si="56"/>
        <v>0</v>
      </c>
      <c r="V95" s="38">
        <f t="shared" si="57"/>
        <v>0</v>
      </c>
      <c r="W95" s="37">
        <f t="shared" si="58"/>
        <v>0</v>
      </c>
      <c r="X95" s="38">
        <f t="shared" si="59"/>
        <v>0</v>
      </c>
      <c r="Y95" s="37">
        <f t="shared" si="60"/>
        <v>-0.11809500000000001</v>
      </c>
      <c r="Z95" s="38">
        <f t="shared" si="61"/>
        <v>0</v>
      </c>
      <c r="AA95" s="37">
        <f t="shared" si="62"/>
        <v>0</v>
      </c>
      <c r="AB95" s="38">
        <f t="shared" si="63"/>
        <v>0</v>
      </c>
      <c r="AC95" s="116" t="s">
        <v>164</v>
      </c>
    </row>
    <row r="96" spans="2:29" ht="31.5">
      <c r="B96" s="45" t="s">
        <v>137</v>
      </c>
      <c r="C96" s="48" t="s">
        <v>1019</v>
      </c>
      <c r="D96" s="49" t="s">
        <v>175</v>
      </c>
      <c r="E96" s="384">
        <f>Форма_2!E96*1.2</f>
        <v>0</v>
      </c>
      <c r="F96" s="384">
        <f>Форма_2!F96*1.2</f>
        <v>0</v>
      </c>
      <c r="G96" s="384">
        <f>Форма_2!G96*1.2</f>
        <v>0</v>
      </c>
      <c r="H96" s="84">
        <f t="shared" si="64"/>
        <v>0</v>
      </c>
      <c r="I96" s="384">
        <f>Форма_2!I96*1.2</f>
        <v>0</v>
      </c>
      <c r="J96" s="53">
        <v>0</v>
      </c>
      <c r="K96" s="384">
        <f>Форма_2!K96*1.2</f>
        <v>0</v>
      </c>
      <c r="L96" s="53">
        <v>0</v>
      </c>
      <c r="M96" s="54">
        <v>0</v>
      </c>
      <c r="N96" s="473">
        <v>5.2246389999999997E-2</v>
      </c>
      <c r="O96" s="53">
        <v>0</v>
      </c>
      <c r="P96" s="53">
        <v>0</v>
      </c>
      <c r="Q96" s="54">
        <v>5.2246389999999997E-2</v>
      </c>
      <c r="R96" s="54">
        <v>0</v>
      </c>
      <c r="S96" s="37">
        <f t="shared" si="54"/>
        <v>-5.2246389999999997E-2</v>
      </c>
      <c r="T96" s="38">
        <f t="shared" si="55"/>
        <v>0</v>
      </c>
      <c r="U96" s="37">
        <f t="shared" si="56"/>
        <v>0</v>
      </c>
      <c r="V96" s="38">
        <f t="shared" si="57"/>
        <v>0</v>
      </c>
      <c r="W96" s="37">
        <f t="shared" si="58"/>
        <v>0</v>
      </c>
      <c r="X96" s="38">
        <f t="shared" si="59"/>
        <v>0</v>
      </c>
      <c r="Y96" s="37">
        <f t="shared" si="60"/>
        <v>-5.2246389999999997E-2</v>
      </c>
      <c r="Z96" s="38">
        <f t="shared" si="61"/>
        <v>0</v>
      </c>
      <c r="AA96" s="37">
        <f t="shared" si="62"/>
        <v>0</v>
      </c>
      <c r="AB96" s="38">
        <f t="shared" si="63"/>
        <v>0</v>
      </c>
      <c r="AC96" s="116" t="s">
        <v>164</v>
      </c>
    </row>
    <row r="97" spans="2:29">
      <c r="B97" s="45" t="s">
        <v>137</v>
      </c>
      <c r="C97" s="48" t="s">
        <v>1020</v>
      </c>
      <c r="D97" s="49" t="s">
        <v>176</v>
      </c>
      <c r="E97" s="384">
        <f>Форма_2!E97*1.2</f>
        <v>0</v>
      </c>
      <c r="F97" s="384">
        <f>Форма_2!F97*1.2</f>
        <v>0</v>
      </c>
      <c r="G97" s="384">
        <f>Форма_2!G97*1.2</f>
        <v>0</v>
      </c>
      <c r="H97" s="84">
        <f t="shared" si="64"/>
        <v>0</v>
      </c>
      <c r="I97" s="384">
        <f>Форма_2!I97*1.2</f>
        <v>0</v>
      </c>
      <c r="J97" s="53">
        <v>0</v>
      </c>
      <c r="K97" s="384">
        <f>Форма_2!K97*1.2</f>
        <v>0</v>
      </c>
      <c r="L97" s="53">
        <v>0</v>
      </c>
      <c r="M97" s="54">
        <v>0</v>
      </c>
      <c r="N97" s="473">
        <v>0.35</v>
      </c>
      <c r="O97" s="53">
        <v>0</v>
      </c>
      <c r="P97" s="53">
        <v>0</v>
      </c>
      <c r="Q97" s="54">
        <v>0.35</v>
      </c>
      <c r="R97" s="54">
        <v>0</v>
      </c>
      <c r="S97" s="37">
        <f t="shared" si="54"/>
        <v>-0.35</v>
      </c>
      <c r="T97" s="38">
        <f t="shared" si="55"/>
        <v>0</v>
      </c>
      <c r="U97" s="37">
        <f t="shared" si="56"/>
        <v>0</v>
      </c>
      <c r="V97" s="38">
        <f t="shared" si="57"/>
        <v>0</v>
      </c>
      <c r="W97" s="37">
        <f t="shared" si="58"/>
        <v>0</v>
      </c>
      <c r="X97" s="38">
        <f t="shared" si="59"/>
        <v>0</v>
      </c>
      <c r="Y97" s="37">
        <f t="shared" si="60"/>
        <v>-0.35</v>
      </c>
      <c r="Z97" s="38">
        <f t="shared" si="61"/>
        <v>0</v>
      </c>
      <c r="AA97" s="37">
        <f t="shared" si="62"/>
        <v>0</v>
      </c>
      <c r="AB97" s="38">
        <f t="shared" si="63"/>
        <v>0</v>
      </c>
      <c r="AC97" s="116" t="s">
        <v>164</v>
      </c>
    </row>
    <row r="98" spans="2:29" ht="31.5">
      <c r="B98" s="45" t="s">
        <v>137</v>
      </c>
      <c r="C98" s="48" t="s">
        <v>1021</v>
      </c>
      <c r="D98" s="49" t="s">
        <v>177</v>
      </c>
      <c r="E98" s="384">
        <f>Форма_2!E98*1.2</f>
        <v>0</v>
      </c>
      <c r="F98" s="384">
        <f>Форма_2!F98*1.2</f>
        <v>0</v>
      </c>
      <c r="G98" s="384">
        <f>Форма_2!G98*1.2</f>
        <v>0</v>
      </c>
      <c r="H98" s="84">
        <f t="shared" si="64"/>
        <v>0</v>
      </c>
      <c r="I98" s="384">
        <f>Форма_2!I98*1.2</f>
        <v>0</v>
      </c>
      <c r="J98" s="53">
        <v>0</v>
      </c>
      <c r="K98" s="384">
        <f>Форма_2!K98*1.2</f>
        <v>0</v>
      </c>
      <c r="L98" s="53">
        <v>0</v>
      </c>
      <c r="M98" s="54">
        <v>0</v>
      </c>
      <c r="N98" s="473">
        <v>9.8071000000000005E-2</v>
      </c>
      <c r="O98" s="53">
        <v>0</v>
      </c>
      <c r="P98" s="53">
        <v>0</v>
      </c>
      <c r="Q98" s="54">
        <v>9.8071000000000005E-2</v>
      </c>
      <c r="R98" s="54">
        <v>0</v>
      </c>
      <c r="S98" s="37">
        <f t="shared" si="54"/>
        <v>-9.8071000000000005E-2</v>
      </c>
      <c r="T98" s="38">
        <f t="shared" si="55"/>
        <v>0</v>
      </c>
      <c r="U98" s="37">
        <f t="shared" si="56"/>
        <v>0</v>
      </c>
      <c r="V98" s="38">
        <f t="shared" si="57"/>
        <v>0</v>
      </c>
      <c r="W98" s="37">
        <f t="shared" si="58"/>
        <v>0</v>
      </c>
      <c r="X98" s="38">
        <f t="shared" si="59"/>
        <v>0</v>
      </c>
      <c r="Y98" s="37">
        <f t="shared" si="60"/>
        <v>-9.8071000000000005E-2</v>
      </c>
      <c r="Z98" s="38">
        <f t="shared" si="61"/>
        <v>0</v>
      </c>
      <c r="AA98" s="37">
        <f t="shared" si="62"/>
        <v>0</v>
      </c>
      <c r="AB98" s="38">
        <f t="shared" si="63"/>
        <v>0</v>
      </c>
      <c r="AC98" s="116" t="s">
        <v>164</v>
      </c>
    </row>
    <row r="99" spans="2:29" ht="31.5">
      <c r="B99" s="45" t="s">
        <v>137</v>
      </c>
      <c r="C99" s="48" t="s">
        <v>1022</v>
      </c>
      <c r="D99" s="49" t="s">
        <v>178</v>
      </c>
      <c r="E99" s="384">
        <f>Форма_2!E99*1.2</f>
        <v>0</v>
      </c>
      <c r="F99" s="384">
        <f>Форма_2!F99*1.2</f>
        <v>0</v>
      </c>
      <c r="G99" s="384">
        <f>Форма_2!G99*1.2</f>
        <v>0</v>
      </c>
      <c r="H99" s="84">
        <f t="shared" si="64"/>
        <v>0</v>
      </c>
      <c r="I99" s="384">
        <f>Форма_2!I99*1.2</f>
        <v>0</v>
      </c>
      <c r="J99" s="53">
        <v>0</v>
      </c>
      <c r="K99" s="384">
        <f>Форма_2!K99*1.2</f>
        <v>0</v>
      </c>
      <c r="L99" s="53">
        <v>0</v>
      </c>
      <c r="M99" s="54">
        <v>0</v>
      </c>
      <c r="N99" s="473">
        <v>5.5165829999999999E-2</v>
      </c>
      <c r="O99" s="53">
        <v>0</v>
      </c>
      <c r="P99" s="53">
        <v>0</v>
      </c>
      <c r="Q99" s="54">
        <v>5.5165829999999999E-2</v>
      </c>
      <c r="R99" s="54">
        <v>0</v>
      </c>
      <c r="S99" s="37">
        <f t="shared" si="54"/>
        <v>-5.5165829999999999E-2</v>
      </c>
      <c r="T99" s="38">
        <f t="shared" si="55"/>
        <v>0</v>
      </c>
      <c r="U99" s="37">
        <f t="shared" si="56"/>
        <v>0</v>
      </c>
      <c r="V99" s="38">
        <f t="shared" si="57"/>
        <v>0</v>
      </c>
      <c r="W99" s="37">
        <f t="shared" si="58"/>
        <v>0</v>
      </c>
      <c r="X99" s="38">
        <f t="shared" si="59"/>
        <v>0</v>
      </c>
      <c r="Y99" s="37">
        <f t="shared" si="60"/>
        <v>-5.5165829999999999E-2</v>
      </c>
      <c r="Z99" s="38">
        <f t="shared" si="61"/>
        <v>0</v>
      </c>
      <c r="AA99" s="37">
        <f t="shared" si="62"/>
        <v>0</v>
      </c>
      <c r="AB99" s="38">
        <f t="shared" si="63"/>
        <v>0</v>
      </c>
      <c r="AC99" s="116" t="s">
        <v>164</v>
      </c>
    </row>
  </sheetData>
  <sheetProtection formatCells="0" formatColumns="0" formatRows="0" sort="0" autoFilter="0" pivotTables="0"/>
  <mergeCells count="36">
    <mergeCell ref="AC15:AC19"/>
    <mergeCell ref="Q18:Q19"/>
    <mergeCell ref="R18:R19"/>
    <mergeCell ref="O18:O19"/>
    <mergeCell ref="A13:AG13"/>
    <mergeCell ref="F15:F19"/>
    <mergeCell ref="Y17:Z18"/>
    <mergeCell ref="AA17:AB18"/>
    <mergeCell ref="I18:I19"/>
    <mergeCell ref="J18:J19"/>
    <mergeCell ref="K18:K19"/>
    <mergeCell ref="L18:L19"/>
    <mergeCell ref="H15:H19"/>
    <mergeCell ref="N17:R17"/>
    <mergeCell ref="N18:N19"/>
    <mergeCell ref="P18:P19"/>
    <mergeCell ref="M18:M19"/>
    <mergeCell ref="I16:R16"/>
    <mergeCell ref="I17:M17"/>
    <mergeCell ref="E15:E19"/>
    <mergeCell ref="A4:AG4"/>
    <mergeCell ref="A5:AG5"/>
    <mergeCell ref="A7:AG7"/>
    <mergeCell ref="A8:AG8"/>
    <mergeCell ref="B15:B19"/>
    <mergeCell ref="C15:C19"/>
    <mergeCell ref="D15:D19"/>
    <mergeCell ref="I15:R15"/>
    <mergeCell ref="S15:AB16"/>
    <mergeCell ref="S17:T18"/>
    <mergeCell ref="U17:V18"/>
    <mergeCell ref="W17:X18"/>
    <mergeCell ref="A10:AG10"/>
    <mergeCell ref="A11:AG11"/>
    <mergeCell ref="A12:AG12"/>
    <mergeCell ref="G16:G19"/>
  </mergeCells>
  <conditionalFormatting sqref="I35:I36">
    <cfRule type="containsBlanks" dxfId="57" priority="2">
      <formula>LEN(TRIM(I35))=0</formula>
    </cfRule>
  </conditionalFormatting>
  <conditionalFormatting sqref="J35:R36">
    <cfRule type="containsBlanks" dxfId="56" priority="1">
      <formula>LEN(TRIM(J35))=0</formula>
    </cfRule>
  </conditionalFormatting>
  <conditionalFormatting sqref="I83">
    <cfRule type="containsBlanks" dxfId="55" priority="6">
      <formula>LEN(TRIM(I83))=0</formula>
    </cfRule>
  </conditionalFormatting>
  <conditionalFormatting sqref="J83:R83">
    <cfRule type="containsBlanks" dxfId="54" priority="5">
      <formula>LEN(TRIM(J83))=0</formula>
    </cfRule>
  </conditionalFormatting>
  <conditionalFormatting sqref="I32:I33">
    <cfRule type="containsBlanks" dxfId="53" priority="4">
      <formula>LEN(TRIM(I32))=0</formula>
    </cfRule>
  </conditionalFormatting>
  <conditionalFormatting sqref="J32:R33">
    <cfRule type="containsBlanks" dxfId="52" priority="3">
      <formula>LEN(TRIM(J32))=0</formula>
    </cfRule>
  </conditionalFormatting>
  <conditionalFormatting sqref="I53">
    <cfRule type="containsBlanks" dxfId="51" priority="16">
      <formula>LEN(TRIM(I53))=0</formula>
    </cfRule>
  </conditionalFormatting>
  <conditionalFormatting sqref="I52">
    <cfRule type="containsBlanks" dxfId="50" priority="15">
      <formula>LEN(TRIM(I52))=0</formula>
    </cfRule>
  </conditionalFormatting>
  <conditionalFormatting sqref="I51">
    <cfRule type="containsBlanks" dxfId="49" priority="14">
      <formula>LEN(TRIM(I51))=0</formula>
    </cfRule>
  </conditionalFormatting>
  <conditionalFormatting sqref="J53:R53">
    <cfRule type="containsBlanks" dxfId="48" priority="13">
      <formula>LEN(TRIM(J53))=0</formula>
    </cfRule>
  </conditionalFormatting>
  <conditionalFormatting sqref="J52:R52">
    <cfRule type="containsBlanks" dxfId="47" priority="12">
      <formula>LEN(TRIM(J52))=0</formula>
    </cfRule>
  </conditionalFormatting>
  <conditionalFormatting sqref="J51:R51">
    <cfRule type="containsBlanks" dxfId="46" priority="11">
      <formula>LEN(TRIM(J51))=0</formula>
    </cfRule>
  </conditionalFormatting>
  <conditionalFormatting sqref="I59:I61">
    <cfRule type="containsBlanks" dxfId="45" priority="10">
      <formula>LEN(TRIM(I59))=0</formula>
    </cfRule>
  </conditionalFormatting>
  <conditionalFormatting sqref="J59:R61">
    <cfRule type="containsBlanks" dxfId="44" priority="9">
      <formula>LEN(TRIM(J59))=0</formula>
    </cfRule>
  </conditionalFormatting>
  <conditionalFormatting sqref="I71:I73">
    <cfRule type="containsBlanks" dxfId="43" priority="8">
      <formula>LEN(TRIM(I71))=0</formula>
    </cfRule>
  </conditionalFormatting>
  <conditionalFormatting sqref="J71:R73">
    <cfRule type="containsBlanks" dxfId="42" priority="7">
      <formula>LEN(TRIM(J71))=0</formula>
    </cfRule>
  </conditionalFormatting>
  <printOptions horizontalCentered="1"/>
  <pageMargins left="0" right="0" top="0" bottom="0" header="0.31496062992125984" footer="0.31496062992125984"/>
  <pageSetup paperSize="9" scale="20" fitToHeight="2" pageOrder="overThenDown" orientation="portrait" horizontalDpi="4294967294" verticalDpi="4294967294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"/>
  <sheetViews>
    <sheetView topLeftCell="B58" zoomScale="90" zoomScaleNormal="90" workbookViewId="0">
      <selection activeCell="E91" sqref="E91"/>
    </sheetView>
  </sheetViews>
  <sheetFormatPr defaultRowHeight="15" outlineLevelRow="1"/>
  <cols>
    <col min="1" max="1" width="12" style="88" customWidth="1"/>
    <col min="2" max="2" width="62.42578125" style="88" customWidth="1"/>
    <col min="3" max="3" width="12" style="88" customWidth="1"/>
    <col min="4" max="4" width="16.28515625" style="88" customWidth="1"/>
    <col min="5" max="5" width="15.5703125" style="88" customWidth="1"/>
    <col min="6" max="7" width="10.28515625" style="88" customWidth="1"/>
    <col min="8" max="8" width="12.28515625" style="88" customWidth="1"/>
    <col min="9" max="12" width="10.28515625" style="88" customWidth="1"/>
    <col min="13" max="13" width="11.28515625" style="89" customWidth="1"/>
    <col min="14" max="14" width="11.5703125" style="88" customWidth="1"/>
    <col min="15" max="19" width="10.28515625" style="88" customWidth="1"/>
    <col min="20" max="20" width="19.5703125" style="88" customWidth="1"/>
    <col min="21" max="21" width="9.140625" style="88" customWidth="1"/>
    <col min="22" max="16384" width="9.140625" style="88"/>
  </cols>
  <sheetData>
    <row r="1" spans="1:20" ht="15.75" customHeight="1" outlineLevel="1">
      <c r="A1" s="87"/>
      <c r="T1" s="90" t="s">
        <v>201</v>
      </c>
    </row>
    <row r="2" spans="1:20" ht="15.75" customHeight="1" outlineLevel="1">
      <c r="A2" s="87"/>
      <c r="T2" s="90" t="s">
        <v>0</v>
      </c>
    </row>
    <row r="3" spans="1:20" ht="15.75" customHeight="1" outlineLevel="1">
      <c r="A3" s="87"/>
      <c r="T3" s="90" t="s">
        <v>151</v>
      </c>
    </row>
    <row r="4" spans="1:20" ht="18.75" outlineLevel="1">
      <c r="A4" s="87"/>
    </row>
    <row r="5" spans="1:20" ht="18.75" outlineLevel="1">
      <c r="A5" s="87"/>
      <c r="B5" s="90"/>
      <c r="C5" s="90"/>
      <c r="D5" s="250" t="s">
        <v>152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0" ht="15.75" outlineLevel="1">
      <c r="A6" s="508" t="str">
        <f>'Форма 1'!A5:AG5</f>
        <v>за  2020 год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</row>
    <row r="7" spans="1:20" outlineLevel="1"/>
    <row r="8" spans="1:20" ht="15.75" outlineLevel="1">
      <c r="A8" s="508" t="str">
        <f>'Форма 1'!A7:AG7</f>
        <v>Отчет  о реализации инвестиционной программы Закрытого акционерного общества "Нерюнгринские районные электрические сети"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</row>
    <row r="9" spans="1:20" ht="18.75" outlineLevel="1">
      <c r="A9" s="87"/>
      <c r="B9" s="91"/>
      <c r="C9" s="91"/>
      <c r="D9" s="91"/>
      <c r="E9" s="91"/>
      <c r="F9" s="87"/>
      <c r="G9" s="251" t="s">
        <v>153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outlineLevel="1"/>
    <row r="11" spans="1:20" ht="15.75" outlineLevel="1">
      <c r="A11" s="508" t="str">
        <f>'Форма 1'!A10:AG10</f>
        <v>Год раскрытия информации: 2021 год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</row>
    <row r="12" spans="1:20" outlineLevel="1"/>
    <row r="13" spans="1:20" ht="15.75" outlineLevel="1">
      <c r="A13" s="508" t="str">
        <f>'Форма 1'!A12:AG12</f>
        <v>Утвержденные плановые значения показателей приведены в соответствии с  приказом Министерства ЖКХ и энергетики Республики Саха (Якутия) от 30.12.2020 №685-ОД</v>
      </c>
      <c r="B13" s="508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</row>
    <row r="14" spans="1:20" ht="18.75" outlineLevel="1">
      <c r="A14" s="87"/>
      <c r="B14" s="91"/>
      <c r="C14" s="91"/>
      <c r="D14" s="91"/>
      <c r="E14" s="251" t="s">
        <v>154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 outlineLevel="1"/>
    <row r="17" spans="1:20" s="92" customFormat="1" ht="53.25" customHeight="1">
      <c r="A17" s="516" t="s">
        <v>155</v>
      </c>
      <c r="B17" s="516" t="s">
        <v>156</v>
      </c>
      <c r="C17" s="516" t="s">
        <v>4</v>
      </c>
      <c r="D17" s="516" t="s">
        <v>157</v>
      </c>
      <c r="E17" s="516" t="s">
        <v>158</v>
      </c>
      <c r="F17" s="509" t="s">
        <v>165</v>
      </c>
      <c r="G17" s="510"/>
      <c r="H17" s="509" t="s">
        <v>166</v>
      </c>
      <c r="I17" s="510"/>
      <c r="J17" s="513" t="s">
        <v>1008</v>
      </c>
      <c r="K17" s="514"/>
      <c r="L17" s="514"/>
      <c r="M17" s="515"/>
      <c r="N17" s="509" t="s">
        <v>167</v>
      </c>
      <c r="O17" s="510"/>
      <c r="P17" s="513" t="s">
        <v>995</v>
      </c>
      <c r="Q17" s="514"/>
      <c r="R17" s="514"/>
      <c r="S17" s="515"/>
      <c r="T17" s="516" t="s">
        <v>159</v>
      </c>
    </row>
    <row r="18" spans="1:20" s="92" customFormat="1" ht="40.5" customHeight="1">
      <c r="A18" s="517"/>
      <c r="B18" s="517"/>
      <c r="C18" s="517"/>
      <c r="D18" s="517"/>
      <c r="E18" s="517"/>
      <c r="F18" s="511"/>
      <c r="G18" s="512"/>
      <c r="H18" s="511"/>
      <c r="I18" s="512"/>
      <c r="J18" s="513" t="s">
        <v>9</v>
      </c>
      <c r="K18" s="515"/>
      <c r="L18" s="513" t="s">
        <v>10</v>
      </c>
      <c r="M18" s="515"/>
      <c r="N18" s="511"/>
      <c r="O18" s="512"/>
      <c r="P18" s="513" t="s">
        <v>160</v>
      </c>
      <c r="Q18" s="515"/>
      <c r="R18" s="513" t="s">
        <v>17</v>
      </c>
      <c r="S18" s="515"/>
      <c r="T18" s="517"/>
    </row>
    <row r="19" spans="1:20" s="92" customFormat="1" ht="113.25">
      <c r="A19" s="518"/>
      <c r="B19" s="518"/>
      <c r="C19" s="518"/>
      <c r="D19" s="518"/>
      <c r="E19" s="518"/>
      <c r="F19" s="93" t="s">
        <v>161</v>
      </c>
      <c r="G19" s="93" t="s">
        <v>162</v>
      </c>
      <c r="H19" s="93" t="s">
        <v>161</v>
      </c>
      <c r="I19" s="93" t="s">
        <v>162</v>
      </c>
      <c r="J19" s="93" t="s">
        <v>161</v>
      </c>
      <c r="K19" s="93" t="s">
        <v>162</v>
      </c>
      <c r="L19" s="93" t="s">
        <v>161</v>
      </c>
      <c r="M19" s="94" t="s">
        <v>163</v>
      </c>
      <c r="N19" s="93" t="s">
        <v>161</v>
      </c>
      <c r="O19" s="93" t="s">
        <v>162</v>
      </c>
      <c r="P19" s="93" t="s">
        <v>161</v>
      </c>
      <c r="Q19" s="93" t="s">
        <v>162</v>
      </c>
      <c r="R19" s="93" t="s">
        <v>161</v>
      </c>
      <c r="S19" s="93" t="s">
        <v>162</v>
      </c>
      <c r="T19" s="518"/>
    </row>
    <row r="20" spans="1:20">
      <c r="A20" s="95">
        <v>1</v>
      </c>
      <c r="B20" s="95">
        <v>2</v>
      </c>
      <c r="C20" s="95">
        <v>3</v>
      </c>
      <c r="D20" s="95">
        <v>4</v>
      </c>
      <c r="E20" s="95">
        <v>5</v>
      </c>
      <c r="F20" s="95">
        <v>6</v>
      </c>
      <c r="G20" s="95">
        <v>7</v>
      </c>
      <c r="H20" s="95">
        <v>8</v>
      </c>
      <c r="I20" s="95">
        <v>9</v>
      </c>
      <c r="J20" s="95">
        <v>10</v>
      </c>
      <c r="K20" s="95">
        <v>11</v>
      </c>
      <c r="L20" s="95">
        <v>12</v>
      </c>
      <c r="M20" s="262">
        <v>13</v>
      </c>
      <c r="N20" s="95">
        <v>14</v>
      </c>
      <c r="O20" s="95">
        <v>15</v>
      </c>
      <c r="P20" s="95">
        <v>16</v>
      </c>
      <c r="Q20" s="95">
        <v>17</v>
      </c>
      <c r="R20" s="95">
        <v>18</v>
      </c>
      <c r="S20" s="95">
        <v>19</v>
      </c>
      <c r="T20" s="95">
        <v>20</v>
      </c>
    </row>
    <row r="21" spans="1:20">
      <c r="A21" s="97"/>
      <c r="B21" s="97"/>
      <c r="C21" s="97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97"/>
    </row>
    <row r="22" spans="1:20" ht="15.75">
      <c r="A22" s="98" t="s">
        <v>18</v>
      </c>
      <c r="B22" s="18" t="str">
        <f>'Форма 1'!C22</f>
        <v>ВСЕГО по инвестиционной программе, в том числе:</v>
      </c>
      <c r="C22" s="68" t="str">
        <f>'Форма 1'!D22</f>
        <v>Г</v>
      </c>
      <c r="D22" s="81" t="s">
        <v>146</v>
      </c>
      <c r="E22" s="447">
        <f>SUM(E23:E28)</f>
        <v>174.82400000000001</v>
      </c>
      <c r="F22" s="99">
        <f>SUM(F23:F28)</f>
        <v>0</v>
      </c>
      <c r="G22" s="99">
        <f>SUM(G23:G28)</f>
        <v>0</v>
      </c>
      <c r="H22" s="99">
        <f t="shared" ref="H22:I57" si="0">IF(D22="НД",0,(D22-F22))</f>
        <v>0</v>
      </c>
      <c r="I22" s="99">
        <f t="shared" si="0"/>
        <v>174.82400000000001</v>
      </c>
      <c r="J22" s="99">
        <f>SUM(J23:J28)</f>
        <v>0</v>
      </c>
      <c r="K22" s="99">
        <f>SUM(K23:K28)</f>
        <v>10.602</v>
      </c>
      <c r="L22" s="99">
        <f>SUM(L23:L28)</f>
        <v>0</v>
      </c>
      <c r="M22" s="99">
        <f>SUM(M23:M28)</f>
        <v>28.4577846</v>
      </c>
      <c r="N22" s="99">
        <f>H22-L22</f>
        <v>0</v>
      </c>
      <c r="O22" s="99">
        <f>I22-M22</f>
        <v>146.36621540000002</v>
      </c>
      <c r="P22" s="99">
        <f>L22-J22</f>
        <v>0</v>
      </c>
      <c r="Q22" s="99">
        <f>M22-K22</f>
        <v>17.8557846</v>
      </c>
      <c r="R22" s="100">
        <f>IF((J22)=0,0,(L22/J22))</f>
        <v>0</v>
      </c>
      <c r="S22" s="100">
        <f>IF((K22)=0,0,(M22/K22))</f>
        <v>2.6841902093944539</v>
      </c>
      <c r="T22" s="101" t="s">
        <v>20</v>
      </c>
    </row>
    <row r="23" spans="1:20" ht="15.75">
      <c r="A23" s="98" t="s">
        <v>21</v>
      </c>
      <c r="B23" s="18" t="str">
        <f>'Форма 1'!C23</f>
        <v>Технологическое присоединение, всего</v>
      </c>
      <c r="C23" s="68" t="str">
        <f>'Форма 1'!D23</f>
        <v>Г</v>
      </c>
      <c r="D23" s="81" t="s">
        <v>146</v>
      </c>
      <c r="E23" s="447">
        <f>E30</f>
        <v>27.573</v>
      </c>
      <c r="F23" s="99">
        <f t="shared" ref="F23:G23" si="1">F30</f>
        <v>0</v>
      </c>
      <c r="G23" s="99">
        <f t="shared" si="1"/>
        <v>0</v>
      </c>
      <c r="H23" s="99">
        <f t="shared" si="0"/>
        <v>0</v>
      </c>
      <c r="I23" s="99">
        <f t="shared" si="0"/>
        <v>27.573</v>
      </c>
      <c r="J23" s="99">
        <f t="shared" ref="J23:M23" si="2">J30</f>
        <v>0</v>
      </c>
      <c r="K23" s="99">
        <f t="shared" si="2"/>
        <v>4.87</v>
      </c>
      <c r="L23" s="99">
        <f t="shared" si="2"/>
        <v>0</v>
      </c>
      <c r="M23" s="99">
        <f t="shared" si="2"/>
        <v>16.976265730000001</v>
      </c>
      <c r="N23" s="99">
        <f t="shared" ref="N23:O57" si="3">H23-L23</f>
        <v>0</v>
      </c>
      <c r="O23" s="99">
        <f t="shared" si="3"/>
        <v>10.596734269999999</v>
      </c>
      <c r="P23" s="99">
        <f t="shared" ref="P23:Q57" si="4">L23-J23</f>
        <v>0</v>
      </c>
      <c r="Q23" s="99">
        <f t="shared" si="4"/>
        <v>12.106265730000001</v>
      </c>
      <c r="R23" s="100">
        <f t="shared" ref="R23:S57" si="5">IF((J23)=0,0,(L23/J23))</f>
        <v>0</v>
      </c>
      <c r="S23" s="100">
        <f t="shared" si="5"/>
        <v>3.4858861868583166</v>
      </c>
      <c r="T23" s="101" t="s">
        <v>20</v>
      </c>
    </row>
    <row r="24" spans="1:20" ht="31.5">
      <c r="A24" s="98" t="s">
        <v>23</v>
      </c>
      <c r="B24" s="18" t="str">
        <f>'Форма 1'!C24</f>
        <v>Реконструкция, модернизация, техническое перевооружение, всего</v>
      </c>
      <c r="C24" s="68" t="str">
        <f>'Форма 1'!D24</f>
        <v>Г</v>
      </c>
      <c r="D24" s="81" t="s">
        <v>146</v>
      </c>
      <c r="E24" s="447">
        <f>E55</f>
        <v>133.173</v>
      </c>
      <c r="F24" s="99">
        <f t="shared" ref="F24:G24" si="6">F55</f>
        <v>0</v>
      </c>
      <c r="G24" s="99">
        <f t="shared" si="6"/>
        <v>0</v>
      </c>
      <c r="H24" s="99">
        <f t="shared" si="0"/>
        <v>0</v>
      </c>
      <c r="I24" s="99">
        <f t="shared" si="0"/>
        <v>133.173</v>
      </c>
      <c r="J24" s="99">
        <f t="shared" ref="J24:M24" si="7">J55</f>
        <v>0</v>
      </c>
      <c r="K24" s="99">
        <f t="shared" si="7"/>
        <v>5.7320000000000002</v>
      </c>
      <c r="L24" s="99">
        <f t="shared" si="7"/>
        <v>0</v>
      </c>
      <c r="M24" s="99">
        <f t="shared" si="7"/>
        <v>9.0133077099999994</v>
      </c>
      <c r="N24" s="99">
        <f t="shared" si="3"/>
        <v>0</v>
      </c>
      <c r="O24" s="99">
        <f t="shared" si="3"/>
        <v>124.15969229000001</v>
      </c>
      <c r="P24" s="99">
        <f t="shared" si="4"/>
        <v>0</v>
      </c>
      <c r="Q24" s="99">
        <f t="shared" si="4"/>
        <v>3.2813077099999992</v>
      </c>
      <c r="R24" s="100">
        <f t="shared" si="5"/>
        <v>0</v>
      </c>
      <c r="S24" s="100">
        <f t="shared" si="5"/>
        <v>1.5724542411025819</v>
      </c>
      <c r="T24" s="101" t="s">
        <v>20</v>
      </c>
    </row>
    <row r="25" spans="1:20" ht="47.25">
      <c r="A25" s="98" t="s">
        <v>25</v>
      </c>
      <c r="B25" s="18" t="str">
        <f>'Форма 1'!C25</f>
        <v>Инвестиционные проекты, реализация которых обуславливается схемами и программами перспективного развития электроэнергетики, всего</v>
      </c>
      <c r="C25" s="68" t="str">
        <f>'Форма 1'!D25</f>
        <v>Г</v>
      </c>
      <c r="D25" s="81" t="s">
        <v>146</v>
      </c>
      <c r="E25" s="447">
        <f>E85</f>
        <v>0</v>
      </c>
      <c r="F25" s="99">
        <f t="shared" ref="F25" si="8">F85</f>
        <v>0</v>
      </c>
      <c r="G25" s="99">
        <f>G85</f>
        <v>0</v>
      </c>
      <c r="H25" s="99">
        <f t="shared" si="0"/>
        <v>0</v>
      </c>
      <c r="I25" s="99">
        <f t="shared" si="0"/>
        <v>0</v>
      </c>
      <c r="J25" s="99">
        <f t="shared" ref="J25:M25" si="9">J85</f>
        <v>0</v>
      </c>
      <c r="K25" s="99">
        <f t="shared" si="9"/>
        <v>0</v>
      </c>
      <c r="L25" s="99">
        <f t="shared" si="9"/>
        <v>0</v>
      </c>
      <c r="M25" s="99">
        <f t="shared" si="9"/>
        <v>0</v>
      </c>
      <c r="N25" s="99">
        <f t="shared" si="3"/>
        <v>0</v>
      </c>
      <c r="O25" s="99">
        <f t="shared" si="3"/>
        <v>0</v>
      </c>
      <c r="P25" s="99">
        <f t="shared" si="4"/>
        <v>0</v>
      </c>
      <c r="Q25" s="99">
        <f t="shared" si="4"/>
        <v>0</v>
      </c>
      <c r="R25" s="100">
        <f t="shared" si="5"/>
        <v>0</v>
      </c>
      <c r="S25" s="100">
        <f t="shared" si="5"/>
        <v>0</v>
      </c>
      <c r="T25" s="101" t="s">
        <v>20</v>
      </c>
    </row>
    <row r="26" spans="1:20" ht="31.5">
      <c r="A26" s="98" t="s">
        <v>27</v>
      </c>
      <c r="B26" s="18" t="str">
        <f>'Форма 1'!C26</f>
        <v>Прочее новое строительство объектов электросетевого хозяйства, всего</v>
      </c>
      <c r="C26" s="68" t="str">
        <f>'Форма 1'!D26</f>
        <v>Г</v>
      </c>
      <c r="D26" s="81" t="s">
        <v>146</v>
      </c>
      <c r="E26" s="447">
        <f t="shared" ref="E26:E28" si="10">E88</f>
        <v>0</v>
      </c>
      <c r="F26" s="99">
        <f t="shared" ref="F26:G26" si="11">F88</f>
        <v>0</v>
      </c>
      <c r="G26" s="99">
        <f t="shared" si="11"/>
        <v>0</v>
      </c>
      <c r="H26" s="99">
        <f t="shared" si="0"/>
        <v>0</v>
      </c>
      <c r="I26" s="99">
        <f t="shared" si="0"/>
        <v>0</v>
      </c>
      <c r="J26" s="99">
        <f t="shared" ref="J26:M26" si="12">J88</f>
        <v>0</v>
      </c>
      <c r="K26" s="99">
        <f t="shared" si="12"/>
        <v>0</v>
      </c>
      <c r="L26" s="99">
        <f t="shared" si="12"/>
        <v>0</v>
      </c>
      <c r="M26" s="99">
        <f t="shared" si="12"/>
        <v>0</v>
      </c>
      <c r="N26" s="99">
        <f t="shared" si="3"/>
        <v>0</v>
      </c>
      <c r="O26" s="99">
        <f t="shared" si="3"/>
        <v>0</v>
      </c>
      <c r="P26" s="99">
        <f t="shared" si="4"/>
        <v>0</v>
      </c>
      <c r="Q26" s="99">
        <f t="shared" si="4"/>
        <v>0</v>
      </c>
      <c r="R26" s="100">
        <f t="shared" si="5"/>
        <v>0</v>
      </c>
      <c r="S26" s="100">
        <f t="shared" si="5"/>
        <v>0</v>
      </c>
      <c r="T26" s="101" t="s">
        <v>20</v>
      </c>
    </row>
    <row r="27" spans="1:20" ht="31.5">
      <c r="A27" s="98" t="s">
        <v>29</v>
      </c>
      <c r="B27" s="18" t="str">
        <f>'Форма 1'!C27</f>
        <v>Покупка земельных участков для целей реализации инвестиционных проектов, всего</v>
      </c>
      <c r="C27" s="68" t="str">
        <f>'Форма 1'!D27</f>
        <v>Г</v>
      </c>
      <c r="D27" s="81" t="s">
        <v>146</v>
      </c>
      <c r="E27" s="447">
        <f t="shared" si="10"/>
        <v>0</v>
      </c>
      <c r="F27" s="99">
        <f t="shared" ref="F27:G28" si="13">F89</f>
        <v>0</v>
      </c>
      <c r="G27" s="99">
        <f t="shared" si="13"/>
        <v>0</v>
      </c>
      <c r="H27" s="99">
        <f t="shared" si="0"/>
        <v>0</v>
      </c>
      <c r="I27" s="99">
        <f t="shared" si="0"/>
        <v>0</v>
      </c>
      <c r="J27" s="99">
        <f t="shared" ref="J27:M28" si="14">J89</f>
        <v>0</v>
      </c>
      <c r="K27" s="99">
        <f t="shared" si="14"/>
        <v>0</v>
      </c>
      <c r="L27" s="99">
        <f t="shared" si="14"/>
        <v>0</v>
      </c>
      <c r="M27" s="99">
        <f t="shared" si="14"/>
        <v>0</v>
      </c>
      <c r="N27" s="99">
        <f t="shared" si="3"/>
        <v>0</v>
      </c>
      <c r="O27" s="99">
        <f t="shared" si="3"/>
        <v>0</v>
      </c>
      <c r="P27" s="99">
        <f t="shared" si="4"/>
        <v>0</v>
      </c>
      <c r="Q27" s="99">
        <f t="shared" si="4"/>
        <v>0</v>
      </c>
      <c r="R27" s="100">
        <f t="shared" si="5"/>
        <v>0</v>
      </c>
      <c r="S27" s="100">
        <f t="shared" si="5"/>
        <v>0</v>
      </c>
      <c r="T27" s="101" t="s">
        <v>20</v>
      </c>
    </row>
    <row r="28" spans="1:20" ht="15.75">
      <c r="A28" s="98" t="s">
        <v>31</v>
      </c>
      <c r="B28" s="18" t="str">
        <f>'Форма 1'!C28</f>
        <v>Прочие инвестиционные проекты, всего</v>
      </c>
      <c r="C28" s="68" t="str">
        <f>'Форма 1'!D28</f>
        <v>Г</v>
      </c>
      <c r="D28" s="81" t="s">
        <v>146</v>
      </c>
      <c r="E28" s="447">
        <f t="shared" si="10"/>
        <v>14.078000000000001</v>
      </c>
      <c r="F28" s="99">
        <f t="shared" si="13"/>
        <v>0</v>
      </c>
      <c r="G28" s="99">
        <f t="shared" si="13"/>
        <v>0</v>
      </c>
      <c r="H28" s="99">
        <f t="shared" si="0"/>
        <v>0</v>
      </c>
      <c r="I28" s="99">
        <f t="shared" si="0"/>
        <v>14.078000000000001</v>
      </c>
      <c r="J28" s="99">
        <f t="shared" si="14"/>
        <v>0</v>
      </c>
      <c r="K28" s="99">
        <f t="shared" si="14"/>
        <v>0</v>
      </c>
      <c r="L28" s="99">
        <f t="shared" si="14"/>
        <v>0</v>
      </c>
      <c r="M28" s="99">
        <f t="shared" si="14"/>
        <v>2.4682111600000001</v>
      </c>
      <c r="N28" s="99">
        <f t="shared" si="3"/>
        <v>0</v>
      </c>
      <c r="O28" s="99">
        <f t="shared" si="3"/>
        <v>11.60978884</v>
      </c>
      <c r="P28" s="99">
        <f t="shared" si="4"/>
        <v>0</v>
      </c>
      <c r="Q28" s="99">
        <f t="shared" si="4"/>
        <v>2.4682111600000001</v>
      </c>
      <c r="R28" s="100">
        <f t="shared" si="5"/>
        <v>0</v>
      </c>
      <c r="S28" s="100">
        <f t="shared" si="5"/>
        <v>0</v>
      </c>
      <c r="T28" s="101" t="s">
        <v>20</v>
      </c>
    </row>
    <row r="29" spans="1:20" ht="15.75">
      <c r="A29" s="98" t="s">
        <v>33</v>
      </c>
      <c r="B29" s="18" t="str">
        <f>'Форма 1'!C29</f>
        <v>Республика Саха (Якутия)</v>
      </c>
      <c r="C29" s="23" t="str">
        <f>'Форма 1'!D29</f>
        <v>Г</v>
      </c>
      <c r="D29" s="68" t="s">
        <v>146</v>
      </c>
      <c r="E29" s="447">
        <f>E30+E55+E85+E88+E89+E90</f>
        <v>174.82400000000001</v>
      </c>
      <c r="F29" s="99">
        <f>F30+F55+F85+F88+F89+F90</f>
        <v>0</v>
      </c>
      <c r="G29" s="99">
        <f>G30+G55+G85+G88+G89+G90</f>
        <v>0</v>
      </c>
      <c r="H29" s="99">
        <f t="shared" si="0"/>
        <v>0</v>
      </c>
      <c r="I29" s="99">
        <f t="shared" si="0"/>
        <v>174.82400000000001</v>
      </c>
      <c r="J29" s="99">
        <f>J30+J55+J85+J88+J89+J90</f>
        <v>0</v>
      </c>
      <c r="K29" s="99">
        <f>K30+K55+K85+K88+K89+K90</f>
        <v>10.602</v>
      </c>
      <c r="L29" s="99">
        <f>L30+L55+L85+L88+L89+L90</f>
        <v>0</v>
      </c>
      <c r="M29" s="99">
        <f>M30+M55+M85+M88+M89+M90</f>
        <v>28.4577846</v>
      </c>
      <c r="N29" s="99">
        <f t="shared" si="3"/>
        <v>0</v>
      </c>
      <c r="O29" s="99">
        <f t="shared" si="3"/>
        <v>146.36621540000002</v>
      </c>
      <c r="P29" s="99">
        <f t="shared" si="4"/>
        <v>0</v>
      </c>
      <c r="Q29" s="99">
        <f t="shared" si="4"/>
        <v>17.8557846</v>
      </c>
      <c r="R29" s="100">
        <f t="shared" si="5"/>
        <v>0</v>
      </c>
      <c r="S29" s="100">
        <f t="shared" si="5"/>
        <v>2.6841902093944539</v>
      </c>
      <c r="T29" s="101" t="s">
        <v>20</v>
      </c>
    </row>
    <row r="30" spans="1:20" ht="21.75" customHeight="1">
      <c r="A30" s="102" t="s">
        <v>34</v>
      </c>
      <c r="B30" s="25" t="str">
        <f>'Форма 1'!C30</f>
        <v>Технологическое присоединение, всего, в том числе:</v>
      </c>
      <c r="C30" s="26" t="str">
        <f>'Форма 1'!D30</f>
        <v>Г</v>
      </c>
      <c r="D30" s="82" t="s">
        <v>146</v>
      </c>
      <c r="E30" s="448">
        <f>E31+E37+E40+E49</f>
        <v>27.573</v>
      </c>
      <c r="F30" s="103">
        <f>F31+F37+F40+F49</f>
        <v>0</v>
      </c>
      <c r="G30" s="103">
        <f>G31+G37+G40+G49</f>
        <v>0</v>
      </c>
      <c r="H30" s="103">
        <f t="shared" si="0"/>
        <v>0</v>
      </c>
      <c r="I30" s="103">
        <f t="shared" si="0"/>
        <v>27.573</v>
      </c>
      <c r="J30" s="103">
        <f>J31+J37+J40+J49</f>
        <v>0</v>
      </c>
      <c r="K30" s="103">
        <f>K31+K37+K40+K49</f>
        <v>4.87</v>
      </c>
      <c r="L30" s="103">
        <f>L31+L37+L40+L49</f>
        <v>0</v>
      </c>
      <c r="M30" s="103">
        <f>M31+M37+M40+M49</f>
        <v>16.976265730000001</v>
      </c>
      <c r="N30" s="103">
        <f t="shared" si="3"/>
        <v>0</v>
      </c>
      <c r="O30" s="103">
        <f t="shared" si="3"/>
        <v>10.596734269999999</v>
      </c>
      <c r="P30" s="103">
        <f t="shared" si="4"/>
        <v>0</v>
      </c>
      <c r="Q30" s="103">
        <f t="shared" si="4"/>
        <v>12.106265730000001</v>
      </c>
      <c r="R30" s="104">
        <f t="shared" si="5"/>
        <v>0</v>
      </c>
      <c r="S30" s="104">
        <f t="shared" si="5"/>
        <v>3.4858861868583166</v>
      </c>
      <c r="T30" s="105" t="s">
        <v>20</v>
      </c>
    </row>
    <row r="31" spans="1:20" ht="31.5">
      <c r="A31" s="106" t="s">
        <v>36</v>
      </c>
      <c r="B31" s="31" t="str">
        <f>'Форма 1'!C31</f>
        <v>Технологическое присоединение энергопринимающих устройств потребителей, всего, в том числе:</v>
      </c>
      <c r="C31" s="32" t="str">
        <f>'Форма 1'!D31</f>
        <v>Г</v>
      </c>
      <c r="D31" s="83" t="s">
        <v>146</v>
      </c>
      <c r="E31" s="449">
        <f>E32+E33+E34</f>
        <v>3.2560000000000002</v>
      </c>
      <c r="F31" s="107">
        <f>F32+F33+F34</f>
        <v>0</v>
      </c>
      <c r="G31" s="107">
        <f>G32+G33+G34</f>
        <v>0</v>
      </c>
      <c r="H31" s="107">
        <f t="shared" si="0"/>
        <v>0</v>
      </c>
      <c r="I31" s="107">
        <f t="shared" si="0"/>
        <v>3.2560000000000002</v>
      </c>
      <c r="J31" s="107">
        <f>J32+J33+J34</f>
        <v>0</v>
      </c>
      <c r="K31" s="107">
        <f>K32+K33+K34</f>
        <v>0</v>
      </c>
      <c r="L31" s="107">
        <f>L32+L33+L34</f>
        <v>0</v>
      </c>
      <c r="M31" s="107">
        <f>M32+M33+M34</f>
        <v>9.6142657299999996</v>
      </c>
      <c r="N31" s="107">
        <f t="shared" si="3"/>
        <v>0</v>
      </c>
      <c r="O31" s="107">
        <f t="shared" si="3"/>
        <v>-6.3582657299999994</v>
      </c>
      <c r="P31" s="107">
        <f t="shared" si="4"/>
        <v>0</v>
      </c>
      <c r="Q31" s="107">
        <f t="shared" si="4"/>
        <v>9.6142657299999996</v>
      </c>
      <c r="R31" s="108">
        <f t="shared" si="5"/>
        <v>0</v>
      </c>
      <c r="S31" s="108">
        <f t="shared" si="5"/>
        <v>0</v>
      </c>
      <c r="T31" s="109" t="s">
        <v>20</v>
      </c>
    </row>
    <row r="32" spans="1:20" s="367" customFormat="1" ht="63">
      <c r="A32" s="361" t="s">
        <v>38</v>
      </c>
      <c r="B32" s="404" t="str">
        <f>'Форма 1'!C32</f>
        <v>Технологическое присоединение энергопринимающих устройств потребителей максимальной мощностью до 15 кВт включительно, всего (новое строительство), всего, в том числе:</v>
      </c>
      <c r="C32" s="405" t="str">
        <f>'Форма 1'!D32</f>
        <v>Г</v>
      </c>
      <c r="D32" s="362" t="s">
        <v>146</v>
      </c>
      <c r="E32" s="450">
        <f>15.297-4.87-8.671</f>
        <v>1.7560000000000002</v>
      </c>
      <c r="F32" s="364">
        <v>0</v>
      </c>
      <c r="G32" s="364">
        <v>0</v>
      </c>
      <c r="H32" s="364">
        <f t="shared" ref="H32:H33" si="15">IF(D32="НД",0,(D32-F32))</f>
        <v>0</v>
      </c>
      <c r="I32" s="364">
        <f>IF(E32="НД",0,(E32-G32))</f>
        <v>1.7560000000000002</v>
      </c>
      <c r="J32" s="364">
        <v>0</v>
      </c>
      <c r="K32" s="364">
        <v>0</v>
      </c>
      <c r="L32" s="364">
        <v>0</v>
      </c>
      <c r="M32" s="364">
        <v>4.7640000000000002</v>
      </c>
      <c r="N32" s="364">
        <f>H32-L32</f>
        <v>0</v>
      </c>
      <c r="O32" s="364">
        <f>I32-M32</f>
        <v>-3.008</v>
      </c>
      <c r="P32" s="364">
        <f t="shared" ref="P32:P33" si="16">L32-J32</f>
        <v>0</v>
      </c>
      <c r="Q32" s="364">
        <f>M32-K32</f>
        <v>4.7640000000000002</v>
      </c>
      <c r="R32" s="365">
        <f t="shared" ref="R32:R33" si="17">IF((J32)=0,0,(L32/J32))</f>
        <v>0</v>
      </c>
      <c r="S32" s="365">
        <f t="shared" ref="S32:S33" si="18">IF((K32)=0,0,(M32/K32))</f>
        <v>0</v>
      </c>
      <c r="T32" s="366" t="s">
        <v>20</v>
      </c>
    </row>
    <row r="33" spans="1:20" s="372" customFormat="1" ht="63">
      <c r="A33" s="368" t="s">
        <v>40</v>
      </c>
      <c r="B33" s="404" t="str">
        <f>'Форма 1'!C33</f>
        <v>Технологическое присоединение энергопринимающих устройств потребителей максимальной мощностью до 150 кВт включительно, всего (новое строительство), всего, в том числе:</v>
      </c>
      <c r="C33" s="405" t="str">
        <f>'Форма 1'!D33</f>
        <v>Г</v>
      </c>
      <c r="D33" s="43" t="s">
        <v>146</v>
      </c>
      <c r="E33" s="451">
        <v>1.5</v>
      </c>
      <c r="F33" s="369">
        <v>0</v>
      </c>
      <c r="G33" s="369">
        <v>0</v>
      </c>
      <c r="H33" s="369">
        <f t="shared" si="15"/>
        <v>0</v>
      </c>
      <c r="I33" s="369">
        <f t="shared" ref="I33" si="19">IF(E33="НД",0,(E33-G33))</f>
        <v>1.5</v>
      </c>
      <c r="J33" s="369">
        <v>0</v>
      </c>
      <c r="K33" s="369">
        <v>0</v>
      </c>
      <c r="L33" s="369">
        <v>0</v>
      </c>
      <c r="M33" s="369">
        <v>0.90100000000000002</v>
      </c>
      <c r="N33" s="369">
        <f t="shared" ref="N33" si="20">H33-L33</f>
        <v>0</v>
      </c>
      <c r="O33" s="369">
        <f t="shared" ref="O33:O50" si="21">I33-M33</f>
        <v>0.59899999999999998</v>
      </c>
      <c r="P33" s="369">
        <f t="shared" si="16"/>
        <v>0</v>
      </c>
      <c r="Q33" s="369">
        <f t="shared" ref="Q33" si="22">M33-K33</f>
        <v>0.90100000000000002</v>
      </c>
      <c r="R33" s="370">
        <f t="shared" si="17"/>
        <v>0</v>
      </c>
      <c r="S33" s="370">
        <f t="shared" si="18"/>
        <v>0</v>
      </c>
      <c r="T33" s="371" t="s">
        <v>20</v>
      </c>
    </row>
    <row r="34" spans="1:20" s="372" customFormat="1" ht="31.5">
      <c r="A34" s="368" t="s">
        <v>42</v>
      </c>
      <c r="B34" s="411" t="str">
        <f>'Форма 1'!C34</f>
        <v>Технологическое присоединение энергопринимающих устройств потребителей свыше 150 кВт, всего, в том числе:</v>
      </c>
      <c r="C34" s="405" t="str">
        <f>'Форма 1'!D34</f>
        <v>Г</v>
      </c>
      <c r="D34" s="373" t="s">
        <v>146</v>
      </c>
      <c r="E34" s="452">
        <v>0</v>
      </c>
      <c r="F34" s="369">
        <f>SUM(F35:F36)</f>
        <v>0</v>
      </c>
      <c r="G34" s="369">
        <f>SUM(G35:G36)</f>
        <v>0</v>
      </c>
      <c r="H34" s="369">
        <f t="shared" si="0"/>
        <v>0</v>
      </c>
      <c r="I34" s="369">
        <f t="shared" si="0"/>
        <v>0</v>
      </c>
      <c r="J34" s="369">
        <f>SUM(J35:J36)</f>
        <v>0</v>
      </c>
      <c r="K34" s="369">
        <f>SUM(K35:K36)</f>
        <v>0</v>
      </c>
      <c r="L34" s="369">
        <f>SUM(L35:L36)</f>
        <v>0</v>
      </c>
      <c r="M34" s="369">
        <f>SUM(M35:M36)</f>
        <v>3.94926573</v>
      </c>
      <c r="N34" s="369">
        <f t="shared" si="3"/>
        <v>0</v>
      </c>
      <c r="O34" s="369">
        <f t="shared" si="21"/>
        <v>-3.94926573</v>
      </c>
      <c r="P34" s="369">
        <f t="shared" si="4"/>
        <v>0</v>
      </c>
      <c r="Q34" s="369">
        <f t="shared" si="4"/>
        <v>3.94926573</v>
      </c>
      <c r="R34" s="370">
        <f t="shared" si="5"/>
        <v>0</v>
      </c>
      <c r="S34" s="370">
        <f t="shared" si="5"/>
        <v>0</v>
      </c>
      <c r="T34" s="371" t="s">
        <v>20</v>
      </c>
    </row>
    <row r="35" spans="1:20" s="372" customFormat="1" ht="42" customHeight="1">
      <c r="A35" s="375" t="s">
        <v>42</v>
      </c>
      <c r="B35" s="46" t="str">
        <f>'Форма 1'!C35</f>
        <v>Строительство КЛ-0,4кВ от ТП-60 до зданий Лечебного блока "А" и Лечебного блока "Б" "НЦРБ" протяженностью 0,26 км</v>
      </c>
      <c r="C35" s="124" t="str">
        <f>'Форма 1'!D35</f>
        <v>К_5.2</v>
      </c>
      <c r="D35" s="376">
        <v>0</v>
      </c>
      <c r="E35" s="453">
        <v>0</v>
      </c>
      <c r="F35" s="377">
        <v>0</v>
      </c>
      <c r="G35" s="377">
        <v>0</v>
      </c>
      <c r="H35" s="378">
        <f>IF(D35="НД",0,(D35-F35))</f>
        <v>0</v>
      </c>
      <c r="I35" s="378">
        <f>IF(E35="НД",0,(E35-G35))</f>
        <v>0</v>
      </c>
      <c r="J35" s="377">
        <v>0</v>
      </c>
      <c r="K35" s="376">
        <v>0</v>
      </c>
      <c r="L35" s="377">
        <v>0</v>
      </c>
      <c r="M35" s="379">
        <v>2.1751819999999999</v>
      </c>
      <c r="N35" s="378">
        <f>H35-L35</f>
        <v>0</v>
      </c>
      <c r="O35" s="378">
        <f t="shared" si="21"/>
        <v>-2.1751819999999999</v>
      </c>
      <c r="P35" s="378">
        <f t="shared" si="4"/>
        <v>0</v>
      </c>
      <c r="Q35" s="378">
        <f t="shared" si="4"/>
        <v>2.1751819999999999</v>
      </c>
      <c r="R35" s="380">
        <f t="shared" si="5"/>
        <v>0</v>
      </c>
      <c r="S35" s="380">
        <f t="shared" si="5"/>
        <v>0</v>
      </c>
      <c r="T35" s="381" t="s">
        <v>164</v>
      </c>
    </row>
    <row r="36" spans="1:20" s="372" customFormat="1" ht="47.25">
      <c r="A36" s="375" t="s">
        <v>42</v>
      </c>
      <c r="B36" s="46" t="str">
        <f>'Форма 1'!C36</f>
        <v>Строительство КЛ-10 кВ отТП14 до КТПН(поз.17) и КЛ 0,4кВ от КТПН(по.17) до ВРУ ж/д.поз.9;поз.10;поз.11 мк.Сосновый протяженностью 0,483 км</v>
      </c>
      <c r="C36" s="124" t="str">
        <f>'Форма 1'!D36</f>
        <v>К_5.1</v>
      </c>
      <c r="D36" s="376">
        <v>0</v>
      </c>
      <c r="E36" s="453">
        <v>0</v>
      </c>
      <c r="F36" s="377">
        <v>0</v>
      </c>
      <c r="G36" s="377">
        <v>0</v>
      </c>
      <c r="H36" s="378">
        <f t="shared" si="0"/>
        <v>0</v>
      </c>
      <c r="I36" s="378">
        <f t="shared" si="0"/>
        <v>0</v>
      </c>
      <c r="J36" s="377">
        <v>0</v>
      </c>
      <c r="K36" s="376">
        <v>0</v>
      </c>
      <c r="L36" s="377">
        <v>0</v>
      </c>
      <c r="M36" s="377">
        <v>1.7740837300000001</v>
      </c>
      <c r="N36" s="378">
        <f t="shared" si="3"/>
        <v>0</v>
      </c>
      <c r="O36" s="378">
        <f t="shared" si="21"/>
        <v>-1.7740837300000001</v>
      </c>
      <c r="P36" s="378">
        <f t="shared" si="4"/>
        <v>0</v>
      </c>
      <c r="Q36" s="378">
        <f t="shared" si="4"/>
        <v>1.7740837300000001</v>
      </c>
      <c r="R36" s="380">
        <f t="shared" si="5"/>
        <v>0</v>
      </c>
      <c r="S36" s="380">
        <f t="shared" si="5"/>
        <v>0</v>
      </c>
      <c r="T36" s="381" t="s">
        <v>164</v>
      </c>
    </row>
    <row r="37" spans="1:20" s="372" customFormat="1" ht="31.5">
      <c r="A37" s="120" t="s">
        <v>44</v>
      </c>
      <c r="B37" s="31" t="str">
        <f>'Форма 1'!C37</f>
        <v>Технологическое присоединение объектов электросетевого хозяйства, всего, в том числе:</v>
      </c>
      <c r="C37" s="32" t="str">
        <f>'Форма 1'!D37</f>
        <v>Г</v>
      </c>
      <c r="D37" s="382" t="s">
        <v>146</v>
      </c>
      <c r="E37" s="449">
        <f t="shared" ref="E37" si="23">SUM(E38:E39)</f>
        <v>0</v>
      </c>
      <c r="F37" s="121">
        <f t="shared" ref="F37:G37" si="24">SUM(F38:F39)</f>
        <v>0</v>
      </c>
      <c r="G37" s="121">
        <f t="shared" si="24"/>
        <v>0</v>
      </c>
      <c r="H37" s="121">
        <f t="shared" si="0"/>
        <v>0</v>
      </c>
      <c r="I37" s="121">
        <f t="shared" si="0"/>
        <v>0</v>
      </c>
      <c r="J37" s="121">
        <f t="shared" ref="J37:M37" si="25">SUM(J38:J39)</f>
        <v>0</v>
      </c>
      <c r="K37" s="121">
        <f t="shared" si="25"/>
        <v>0</v>
      </c>
      <c r="L37" s="121">
        <f t="shared" si="25"/>
        <v>0</v>
      </c>
      <c r="M37" s="121">
        <f t="shared" si="25"/>
        <v>0</v>
      </c>
      <c r="N37" s="121">
        <f t="shared" si="3"/>
        <v>0</v>
      </c>
      <c r="O37" s="121">
        <f t="shared" si="21"/>
        <v>0</v>
      </c>
      <c r="P37" s="121">
        <f t="shared" si="4"/>
        <v>0</v>
      </c>
      <c r="Q37" s="121">
        <f t="shared" si="4"/>
        <v>0</v>
      </c>
      <c r="R37" s="122">
        <f t="shared" si="5"/>
        <v>0</v>
      </c>
      <c r="S37" s="122">
        <f t="shared" si="5"/>
        <v>0</v>
      </c>
      <c r="T37" s="123" t="s">
        <v>20</v>
      </c>
    </row>
    <row r="38" spans="1:20" s="372" customFormat="1" ht="47.25">
      <c r="A38" s="368" t="s">
        <v>46</v>
      </c>
      <c r="B38" s="41" t="str">
        <f>'Форма 1'!C38</f>
        <v>Технологическое присоединение объектов электросетевого хозяйства, принадлежащих  иным сетевым организациям и иным лицам, всего, в том числе:</v>
      </c>
      <c r="C38" s="125" t="str">
        <f>'Форма 1'!D38</f>
        <v>Г</v>
      </c>
      <c r="D38" s="373" t="s">
        <v>146</v>
      </c>
      <c r="E38" s="451">
        <v>0</v>
      </c>
      <c r="F38" s="369">
        <v>0</v>
      </c>
      <c r="G38" s="369">
        <v>0</v>
      </c>
      <c r="H38" s="369">
        <f t="shared" si="0"/>
        <v>0</v>
      </c>
      <c r="I38" s="369">
        <f t="shared" si="0"/>
        <v>0</v>
      </c>
      <c r="J38" s="369">
        <v>0</v>
      </c>
      <c r="K38" s="369">
        <v>0</v>
      </c>
      <c r="L38" s="369">
        <v>0</v>
      </c>
      <c r="M38" s="369">
        <v>0</v>
      </c>
      <c r="N38" s="369">
        <f t="shared" si="3"/>
        <v>0</v>
      </c>
      <c r="O38" s="369">
        <f t="shared" si="21"/>
        <v>0</v>
      </c>
      <c r="P38" s="369">
        <f t="shared" si="4"/>
        <v>0</v>
      </c>
      <c r="Q38" s="369">
        <f t="shared" si="4"/>
        <v>0</v>
      </c>
      <c r="R38" s="370">
        <f t="shared" si="5"/>
        <v>0</v>
      </c>
      <c r="S38" s="370">
        <f t="shared" si="5"/>
        <v>0</v>
      </c>
      <c r="T38" s="371" t="s">
        <v>20</v>
      </c>
    </row>
    <row r="39" spans="1:20" s="372" customFormat="1" ht="31.5">
      <c r="A39" s="368" t="s">
        <v>48</v>
      </c>
      <c r="B39" s="41" t="str">
        <f>'Форма 1'!C39</f>
        <v>Технологическое присоединение к электрическим сетям иных сетевых организаций, всего, в том числе:</v>
      </c>
      <c r="C39" s="125" t="str">
        <f>'Форма 1'!D39</f>
        <v>Г</v>
      </c>
      <c r="D39" s="373" t="s">
        <v>146</v>
      </c>
      <c r="E39" s="451">
        <v>0</v>
      </c>
      <c r="F39" s="369">
        <v>0</v>
      </c>
      <c r="G39" s="369">
        <v>0</v>
      </c>
      <c r="H39" s="369">
        <f t="shared" si="0"/>
        <v>0</v>
      </c>
      <c r="I39" s="369">
        <f t="shared" si="0"/>
        <v>0</v>
      </c>
      <c r="J39" s="369">
        <v>0</v>
      </c>
      <c r="K39" s="369">
        <v>0</v>
      </c>
      <c r="L39" s="369">
        <v>0</v>
      </c>
      <c r="M39" s="369">
        <v>0</v>
      </c>
      <c r="N39" s="369">
        <f t="shared" si="3"/>
        <v>0</v>
      </c>
      <c r="O39" s="369">
        <f t="shared" si="21"/>
        <v>0</v>
      </c>
      <c r="P39" s="369">
        <f t="shared" si="4"/>
        <v>0</v>
      </c>
      <c r="Q39" s="369">
        <f t="shared" si="4"/>
        <v>0</v>
      </c>
      <c r="R39" s="370">
        <f t="shared" si="5"/>
        <v>0</v>
      </c>
      <c r="S39" s="370">
        <f t="shared" si="5"/>
        <v>0</v>
      </c>
      <c r="T39" s="371" t="s">
        <v>20</v>
      </c>
    </row>
    <row r="40" spans="1:20" s="372" customFormat="1" ht="31.5">
      <c r="A40" s="120" t="s">
        <v>50</v>
      </c>
      <c r="B40" s="31" t="str">
        <f>'Форма 1'!C40</f>
        <v>Технологическое присоединение объектов по производству электрической энергии всего, в том числе:</v>
      </c>
      <c r="C40" s="126" t="str">
        <f>'Форма 1'!D40</f>
        <v>Г</v>
      </c>
      <c r="D40" s="382" t="s">
        <v>146</v>
      </c>
      <c r="E40" s="449">
        <f t="shared" ref="E40:E43" si="26">E41</f>
        <v>0</v>
      </c>
      <c r="F40" s="121">
        <f t="shared" ref="F40:G43" si="27">F41</f>
        <v>0</v>
      </c>
      <c r="G40" s="121">
        <f t="shared" si="27"/>
        <v>0</v>
      </c>
      <c r="H40" s="121">
        <f t="shared" si="0"/>
        <v>0</v>
      </c>
      <c r="I40" s="121">
        <f t="shared" si="0"/>
        <v>0</v>
      </c>
      <c r="J40" s="121">
        <f t="shared" ref="J40:M43" si="28">J41</f>
        <v>0</v>
      </c>
      <c r="K40" s="121">
        <f t="shared" si="28"/>
        <v>0</v>
      </c>
      <c r="L40" s="121">
        <f t="shared" si="28"/>
        <v>0</v>
      </c>
      <c r="M40" s="121">
        <f t="shared" si="28"/>
        <v>0</v>
      </c>
      <c r="N40" s="121">
        <f t="shared" si="3"/>
        <v>0</v>
      </c>
      <c r="O40" s="121">
        <f t="shared" si="21"/>
        <v>0</v>
      </c>
      <c r="P40" s="121">
        <f t="shared" si="4"/>
        <v>0</v>
      </c>
      <c r="Q40" s="121">
        <f t="shared" si="4"/>
        <v>0</v>
      </c>
      <c r="R40" s="122">
        <f t="shared" si="5"/>
        <v>0</v>
      </c>
      <c r="S40" s="122">
        <f t="shared" si="5"/>
        <v>0</v>
      </c>
      <c r="T40" s="123" t="s">
        <v>20</v>
      </c>
    </row>
    <row r="41" spans="1:20" s="372" customFormat="1" ht="31.5">
      <c r="A41" s="368" t="s">
        <v>52</v>
      </c>
      <c r="B41" s="41" t="str">
        <f>'Форма 1'!C41</f>
        <v>Наименование объекта по производству электрической энергии, всего, в том числе:</v>
      </c>
      <c r="C41" s="125" t="str">
        <f>'Форма 1'!D41</f>
        <v>Г</v>
      </c>
      <c r="D41" s="373" t="s">
        <v>146</v>
      </c>
      <c r="E41" s="451">
        <f t="shared" si="26"/>
        <v>0</v>
      </c>
      <c r="F41" s="369">
        <f t="shared" si="27"/>
        <v>0</v>
      </c>
      <c r="G41" s="369">
        <f t="shared" si="27"/>
        <v>0</v>
      </c>
      <c r="H41" s="369">
        <f t="shared" si="0"/>
        <v>0</v>
      </c>
      <c r="I41" s="369">
        <f t="shared" si="0"/>
        <v>0</v>
      </c>
      <c r="J41" s="369">
        <f t="shared" si="28"/>
        <v>0</v>
      </c>
      <c r="K41" s="369">
        <f t="shared" si="28"/>
        <v>0</v>
      </c>
      <c r="L41" s="369">
        <f t="shared" si="28"/>
        <v>0</v>
      </c>
      <c r="M41" s="369">
        <f t="shared" si="28"/>
        <v>0</v>
      </c>
      <c r="N41" s="369">
        <f t="shared" si="3"/>
        <v>0</v>
      </c>
      <c r="O41" s="369">
        <f t="shared" si="21"/>
        <v>0</v>
      </c>
      <c r="P41" s="369">
        <f t="shared" si="4"/>
        <v>0</v>
      </c>
      <c r="Q41" s="369">
        <f t="shared" si="4"/>
        <v>0</v>
      </c>
      <c r="R41" s="370">
        <f t="shared" si="5"/>
        <v>0</v>
      </c>
      <c r="S41" s="370">
        <f t="shared" si="5"/>
        <v>0</v>
      </c>
      <c r="T41" s="371" t="s">
        <v>20</v>
      </c>
    </row>
    <row r="42" spans="1:20" s="372" customFormat="1" ht="78.75">
      <c r="A42" s="368" t="s">
        <v>52</v>
      </c>
      <c r="B42" s="41" t="str">
        <f>'Форма 1'!C42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42" s="125" t="str">
        <f>'Форма 1'!D42</f>
        <v>Г</v>
      </c>
      <c r="D42" s="373" t="s">
        <v>146</v>
      </c>
      <c r="E42" s="451">
        <f t="shared" si="26"/>
        <v>0</v>
      </c>
      <c r="F42" s="369">
        <f t="shared" si="27"/>
        <v>0</v>
      </c>
      <c r="G42" s="369">
        <f t="shared" si="27"/>
        <v>0</v>
      </c>
      <c r="H42" s="369">
        <f t="shared" si="0"/>
        <v>0</v>
      </c>
      <c r="I42" s="369">
        <f t="shared" si="0"/>
        <v>0</v>
      </c>
      <c r="J42" s="369">
        <f t="shared" si="28"/>
        <v>0</v>
      </c>
      <c r="K42" s="369">
        <f t="shared" si="28"/>
        <v>0</v>
      </c>
      <c r="L42" s="369">
        <f t="shared" si="28"/>
        <v>0</v>
      </c>
      <c r="M42" s="369">
        <f t="shared" si="28"/>
        <v>0</v>
      </c>
      <c r="N42" s="369">
        <f t="shared" si="3"/>
        <v>0</v>
      </c>
      <c r="O42" s="369">
        <f t="shared" si="21"/>
        <v>0</v>
      </c>
      <c r="P42" s="369">
        <f t="shared" si="4"/>
        <v>0</v>
      </c>
      <c r="Q42" s="369">
        <f t="shared" si="4"/>
        <v>0</v>
      </c>
      <c r="R42" s="370">
        <f t="shared" si="5"/>
        <v>0</v>
      </c>
      <c r="S42" s="370">
        <f t="shared" si="5"/>
        <v>0</v>
      </c>
      <c r="T42" s="371" t="s">
        <v>20</v>
      </c>
    </row>
    <row r="43" spans="1:20" s="372" customFormat="1" ht="63">
      <c r="A43" s="368" t="s">
        <v>52</v>
      </c>
      <c r="B43" s="41" t="str">
        <f>'Форма 1'!C43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3" s="125" t="str">
        <f>'Форма 1'!D43</f>
        <v>Г</v>
      </c>
      <c r="D43" s="383" t="s">
        <v>146</v>
      </c>
      <c r="E43" s="451">
        <f t="shared" si="26"/>
        <v>0</v>
      </c>
      <c r="F43" s="369">
        <f t="shared" si="27"/>
        <v>0</v>
      </c>
      <c r="G43" s="369">
        <f t="shared" si="27"/>
        <v>0</v>
      </c>
      <c r="H43" s="369">
        <f t="shared" si="0"/>
        <v>0</v>
      </c>
      <c r="I43" s="369">
        <f t="shared" si="0"/>
        <v>0</v>
      </c>
      <c r="J43" s="369">
        <f t="shared" si="28"/>
        <v>0</v>
      </c>
      <c r="K43" s="369">
        <f t="shared" si="28"/>
        <v>0</v>
      </c>
      <c r="L43" s="369">
        <f t="shared" si="28"/>
        <v>0</v>
      </c>
      <c r="M43" s="369">
        <f t="shared" si="28"/>
        <v>0</v>
      </c>
      <c r="N43" s="369">
        <f t="shared" si="3"/>
        <v>0</v>
      </c>
      <c r="O43" s="369">
        <f t="shared" si="21"/>
        <v>0</v>
      </c>
      <c r="P43" s="369">
        <f t="shared" si="4"/>
        <v>0</v>
      </c>
      <c r="Q43" s="369">
        <f t="shared" si="4"/>
        <v>0</v>
      </c>
      <c r="R43" s="370">
        <f t="shared" si="5"/>
        <v>0</v>
      </c>
      <c r="S43" s="370">
        <f t="shared" si="5"/>
        <v>0</v>
      </c>
      <c r="T43" s="371" t="s">
        <v>20</v>
      </c>
    </row>
    <row r="44" spans="1:20" s="372" customFormat="1" ht="63">
      <c r="A44" s="368" t="s">
        <v>52</v>
      </c>
      <c r="B44" s="41" t="str">
        <f>'Форма 1'!C44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v>
      </c>
      <c r="C44" s="125" t="str">
        <f>'Форма 1'!D44</f>
        <v>Г</v>
      </c>
      <c r="D44" s="373" t="s">
        <v>146</v>
      </c>
      <c r="E44" s="451">
        <v>0</v>
      </c>
      <c r="F44" s="369">
        <v>0</v>
      </c>
      <c r="G44" s="369">
        <v>0</v>
      </c>
      <c r="H44" s="369">
        <f t="shared" ref="H44" si="29">IF(D44="НД",0,(D44-F44))</f>
        <v>0</v>
      </c>
      <c r="I44" s="369">
        <f t="shared" ref="I44" si="30">IF(E44="НД",0,(E44-G44))</f>
        <v>0</v>
      </c>
      <c r="J44" s="369">
        <v>0</v>
      </c>
      <c r="K44" s="369">
        <v>0</v>
      </c>
      <c r="L44" s="369">
        <v>0</v>
      </c>
      <c r="M44" s="369">
        <v>0</v>
      </c>
      <c r="N44" s="369">
        <f t="shared" ref="N44" si="31">H44-L44</f>
        <v>0</v>
      </c>
      <c r="O44" s="369">
        <f t="shared" si="21"/>
        <v>0</v>
      </c>
      <c r="P44" s="369">
        <f t="shared" ref="P44" si="32">L44-J44</f>
        <v>0</v>
      </c>
      <c r="Q44" s="369">
        <f t="shared" ref="Q44" si="33">M44-K44</f>
        <v>0</v>
      </c>
      <c r="R44" s="370">
        <f t="shared" ref="R44" si="34">IF((J44)=0,0,(L44/J44))</f>
        <v>0</v>
      </c>
      <c r="S44" s="370">
        <f t="shared" ref="S44" si="35">IF((K44)=0,0,(M44/K44))</f>
        <v>0</v>
      </c>
      <c r="T44" s="371" t="s">
        <v>20</v>
      </c>
    </row>
    <row r="45" spans="1:20" s="372" customFormat="1" ht="31.5">
      <c r="A45" s="368" t="s">
        <v>57</v>
      </c>
      <c r="B45" s="41" t="str">
        <f>'Форма 1'!C45</f>
        <v>Наименование объекта по производству электрической энергии, всего, в том числе:</v>
      </c>
      <c r="C45" s="125" t="str">
        <f>'Форма 1'!D45</f>
        <v>Г</v>
      </c>
      <c r="D45" s="383" t="s">
        <v>146</v>
      </c>
      <c r="E45" s="451">
        <v>0</v>
      </c>
      <c r="F45" s="369">
        <v>0</v>
      </c>
      <c r="G45" s="369">
        <v>0</v>
      </c>
      <c r="H45" s="369">
        <f t="shared" si="0"/>
        <v>0</v>
      </c>
      <c r="I45" s="369">
        <f t="shared" si="0"/>
        <v>0</v>
      </c>
      <c r="J45" s="369">
        <v>0</v>
      </c>
      <c r="K45" s="369">
        <v>0</v>
      </c>
      <c r="L45" s="369">
        <v>0</v>
      </c>
      <c r="M45" s="369">
        <v>0</v>
      </c>
      <c r="N45" s="369">
        <f t="shared" si="3"/>
        <v>0</v>
      </c>
      <c r="O45" s="369">
        <f t="shared" si="21"/>
        <v>0</v>
      </c>
      <c r="P45" s="369">
        <f t="shared" si="4"/>
        <v>0</v>
      </c>
      <c r="Q45" s="369">
        <f t="shared" si="4"/>
        <v>0</v>
      </c>
      <c r="R45" s="370">
        <f t="shared" si="5"/>
        <v>0</v>
      </c>
      <c r="S45" s="370">
        <f t="shared" si="5"/>
        <v>0</v>
      </c>
      <c r="T45" s="371" t="s">
        <v>20</v>
      </c>
    </row>
    <row r="46" spans="1:20" s="372" customFormat="1" ht="78.75">
      <c r="A46" s="368" t="s">
        <v>57</v>
      </c>
      <c r="B46" s="41" t="str">
        <f>'Форма 1'!C46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46" s="125" t="str">
        <f>'Форма 1'!D46</f>
        <v>Г</v>
      </c>
      <c r="D46" s="373" t="s">
        <v>146</v>
      </c>
      <c r="E46" s="451">
        <v>0</v>
      </c>
      <c r="F46" s="369">
        <v>0</v>
      </c>
      <c r="G46" s="369">
        <v>0</v>
      </c>
      <c r="H46" s="369">
        <f t="shared" si="0"/>
        <v>0</v>
      </c>
      <c r="I46" s="369">
        <f t="shared" si="0"/>
        <v>0</v>
      </c>
      <c r="J46" s="369">
        <v>0</v>
      </c>
      <c r="K46" s="369">
        <v>0</v>
      </c>
      <c r="L46" s="369">
        <v>0</v>
      </c>
      <c r="M46" s="369">
        <v>0</v>
      </c>
      <c r="N46" s="369">
        <f t="shared" si="3"/>
        <v>0</v>
      </c>
      <c r="O46" s="369">
        <f t="shared" si="21"/>
        <v>0</v>
      </c>
      <c r="P46" s="369">
        <f t="shared" si="4"/>
        <v>0</v>
      </c>
      <c r="Q46" s="369">
        <f t="shared" si="4"/>
        <v>0</v>
      </c>
      <c r="R46" s="370">
        <f t="shared" si="5"/>
        <v>0</v>
      </c>
      <c r="S46" s="370">
        <f t="shared" si="5"/>
        <v>0</v>
      </c>
      <c r="T46" s="371" t="s">
        <v>20</v>
      </c>
    </row>
    <row r="47" spans="1:20" s="372" customFormat="1" ht="63">
      <c r="A47" s="368" t="s">
        <v>57</v>
      </c>
      <c r="B47" s="41" t="str">
        <f>'Форма 1'!C47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7" s="125" t="str">
        <f>'Форма 1'!D47</f>
        <v>Г</v>
      </c>
      <c r="D47" s="373" t="s">
        <v>146</v>
      </c>
      <c r="E47" s="451">
        <v>0</v>
      </c>
      <c r="F47" s="369">
        <v>0</v>
      </c>
      <c r="G47" s="369">
        <v>0</v>
      </c>
      <c r="H47" s="369">
        <f t="shared" si="0"/>
        <v>0</v>
      </c>
      <c r="I47" s="369">
        <f t="shared" si="0"/>
        <v>0</v>
      </c>
      <c r="J47" s="369">
        <v>0</v>
      </c>
      <c r="K47" s="369">
        <v>0</v>
      </c>
      <c r="L47" s="369">
        <v>0</v>
      </c>
      <c r="M47" s="369">
        <v>0</v>
      </c>
      <c r="N47" s="369">
        <f t="shared" si="3"/>
        <v>0</v>
      </c>
      <c r="O47" s="369">
        <f t="shared" si="21"/>
        <v>0</v>
      </c>
      <c r="P47" s="369">
        <f t="shared" si="4"/>
        <v>0</v>
      </c>
      <c r="Q47" s="369">
        <f t="shared" si="4"/>
        <v>0</v>
      </c>
      <c r="R47" s="370">
        <f t="shared" si="5"/>
        <v>0</v>
      </c>
      <c r="S47" s="370">
        <f t="shared" si="5"/>
        <v>0</v>
      </c>
      <c r="T47" s="371" t="s">
        <v>20</v>
      </c>
    </row>
    <row r="48" spans="1:20" s="372" customFormat="1" ht="63">
      <c r="A48" s="368" t="s">
        <v>57</v>
      </c>
      <c r="B48" s="41" t="str">
        <f>'Форма 1'!C48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8" s="125" t="str">
        <f>'Форма 1'!D48</f>
        <v>Г</v>
      </c>
      <c r="D48" s="373" t="s">
        <v>146</v>
      </c>
      <c r="E48" s="451">
        <v>0</v>
      </c>
      <c r="F48" s="369">
        <v>0</v>
      </c>
      <c r="G48" s="369">
        <v>0</v>
      </c>
      <c r="H48" s="369">
        <f t="shared" si="0"/>
        <v>0</v>
      </c>
      <c r="I48" s="369">
        <f t="shared" si="0"/>
        <v>0</v>
      </c>
      <c r="J48" s="369">
        <v>0</v>
      </c>
      <c r="K48" s="369">
        <v>0</v>
      </c>
      <c r="L48" s="369">
        <v>0</v>
      </c>
      <c r="M48" s="369">
        <v>0</v>
      </c>
      <c r="N48" s="369">
        <f t="shared" si="3"/>
        <v>0</v>
      </c>
      <c r="O48" s="369">
        <f t="shared" si="21"/>
        <v>0</v>
      </c>
      <c r="P48" s="369">
        <f t="shared" si="4"/>
        <v>0</v>
      </c>
      <c r="Q48" s="369">
        <f t="shared" si="4"/>
        <v>0</v>
      </c>
      <c r="R48" s="370">
        <f t="shared" si="5"/>
        <v>0</v>
      </c>
      <c r="S48" s="370">
        <f t="shared" si="5"/>
        <v>0</v>
      </c>
      <c r="T48" s="371" t="s">
        <v>20</v>
      </c>
    </row>
    <row r="49" spans="1:20" s="372" customFormat="1" ht="63">
      <c r="A49" s="120" t="s">
        <v>59</v>
      </c>
      <c r="B49" s="31" t="str">
        <f>'Форма 1'!C49</f>
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</c>
      <c r="C49" s="126" t="str">
        <f>'Форма 1'!D49</f>
        <v>Г</v>
      </c>
      <c r="D49" s="382" t="s">
        <v>146</v>
      </c>
      <c r="E49" s="449">
        <f>E50+E54</f>
        <v>24.317</v>
      </c>
      <c r="F49" s="121">
        <f t="shared" ref="F49:G49" si="36">F50+F54</f>
        <v>0</v>
      </c>
      <c r="G49" s="121">
        <f t="shared" si="36"/>
        <v>0</v>
      </c>
      <c r="H49" s="121">
        <f t="shared" si="0"/>
        <v>0</v>
      </c>
      <c r="I49" s="121">
        <f>IF(E49="НД",0,(E49-G49))</f>
        <v>24.317</v>
      </c>
      <c r="J49" s="121">
        <f t="shared" ref="J49:M49" si="37">J50+J54</f>
        <v>0</v>
      </c>
      <c r="K49" s="121">
        <f t="shared" si="37"/>
        <v>4.87</v>
      </c>
      <c r="L49" s="121">
        <f t="shared" si="37"/>
        <v>0</v>
      </c>
      <c r="M49" s="121">
        <f t="shared" si="37"/>
        <v>7.3620000000000001</v>
      </c>
      <c r="N49" s="121">
        <f t="shared" si="3"/>
        <v>0</v>
      </c>
      <c r="O49" s="121">
        <f t="shared" si="21"/>
        <v>16.954999999999998</v>
      </c>
      <c r="P49" s="121">
        <f t="shared" si="4"/>
        <v>0</v>
      </c>
      <c r="Q49" s="121">
        <f t="shared" si="4"/>
        <v>2.492</v>
      </c>
      <c r="R49" s="122">
        <f t="shared" si="5"/>
        <v>0</v>
      </c>
      <c r="S49" s="122">
        <f t="shared" si="5"/>
        <v>1.5117043121149898</v>
      </c>
      <c r="T49" s="123" t="s">
        <v>20</v>
      </c>
    </row>
    <row r="50" spans="1:20" s="372" customFormat="1" ht="47.25">
      <c r="A50" s="368" t="s">
        <v>61</v>
      </c>
      <c r="B50" s="41" t="str">
        <f>'Форма 1'!C50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0" s="125" t="str">
        <f>'Форма 1'!D50</f>
        <v>Г</v>
      </c>
      <c r="D50" s="373" t="s">
        <v>146</v>
      </c>
      <c r="E50" s="451">
        <f t="shared" ref="E50" si="38">SUM(E51:E53)</f>
        <v>24.317</v>
      </c>
      <c r="F50" s="369">
        <f t="shared" ref="F50:G50" si="39">SUM(F51:F53)</f>
        <v>0</v>
      </c>
      <c r="G50" s="369">
        <f t="shared" si="39"/>
        <v>0</v>
      </c>
      <c r="H50" s="369">
        <f t="shared" si="0"/>
        <v>0</v>
      </c>
      <c r="I50" s="369">
        <f t="shared" si="0"/>
        <v>24.317</v>
      </c>
      <c r="J50" s="369">
        <f t="shared" ref="J50:M50" si="40">SUM(J51:J53)</f>
        <v>0</v>
      </c>
      <c r="K50" s="369">
        <f t="shared" si="40"/>
        <v>4.87</v>
      </c>
      <c r="L50" s="369">
        <f t="shared" si="40"/>
        <v>0</v>
      </c>
      <c r="M50" s="369">
        <f t="shared" si="40"/>
        <v>7.3620000000000001</v>
      </c>
      <c r="N50" s="369">
        <f t="shared" si="3"/>
        <v>0</v>
      </c>
      <c r="O50" s="369">
        <f t="shared" si="21"/>
        <v>16.954999999999998</v>
      </c>
      <c r="P50" s="369">
        <f t="shared" si="4"/>
        <v>0</v>
      </c>
      <c r="Q50" s="369">
        <f t="shared" si="4"/>
        <v>2.492</v>
      </c>
      <c r="R50" s="370">
        <f t="shared" si="5"/>
        <v>0</v>
      </c>
      <c r="S50" s="370">
        <f t="shared" si="5"/>
        <v>1.5117043121149898</v>
      </c>
      <c r="T50" s="371" t="s">
        <v>20</v>
      </c>
    </row>
    <row r="51" spans="1:20" s="358" customFormat="1" ht="47.25">
      <c r="A51" s="354" t="s">
        <v>61</v>
      </c>
      <c r="B51" s="48" t="str">
        <f>'Форма 1'!C51</f>
        <v>Строительство одноцепной ВЛЗ-6кВ от фидеров №4(оп.19) и №5(оп.18)ВЛ-6кВ"Хитачи"до КТПн-400/6кВ в СОТ "Детка" протяженностью 7,11 км</v>
      </c>
      <c r="C51" s="49" t="str">
        <f>'Форма 1'!D51</f>
        <v>К_3.1</v>
      </c>
      <c r="D51" s="359" t="s">
        <v>146</v>
      </c>
      <c r="E51" s="454">
        <f>4.87+8.671</f>
        <v>13.541</v>
      </c>
      <c r="F51" s="355">
        <v>0</v>
      </c>
      <c r="G51" s="355">
        <v>0</v>
      </c>
      <c r="H51" s="355">
        <f t="shared" si="0"/>
        <v>0</v>
      </c>
      <c r="I51" s="355">
        <f t="shared" si="0"/>
        <v>13.541</v>
      </c>
      <c r="J51" s="355">
        <v>0</v>
      </c>
      <c r="K51" s="360">
        <v>4.87</v>
      </c>
      <c r="L51" s="355">
        <v>0</v>
      </c>
      <c r="M51" s="355">
        <v>7.3620000000000001</v>
      </c>
      <c r="N51" s="355">
        <f t="shared" si="3"/>
        <v>0</v>
      </c>
      <c r="O51" s="355">
        <f>I51-M51</f>
        <v>6.1790000000000003</v>
      </c>
      <c r="P51" s="355">
        <f t="shared" si="4"/>
        <v>0</v>
      </c>
      <c r="Q51" s="355">
        <f t="shared" si="4"/>
        <v>2.492</v>
      </c>
      <c r="R51" s="356">
        <f t="shared" si="5"/>
        <v>0</v>
      </c>
      <c r="S51" s="356">
        <f t="shared" si="5"/>
        <v>1.5117043121149898</v>
      </c>
      <c r="T51" s="357" t="s">
        <v>164</v>
      </c>
    </row>
    <row r="52" spans="1:20" ht="42.75" customHeight="1">
      <c r="A52" s="95" t="s">
        <v>61</v>
      </c>
      <c r="B52" s="48" t="str">
        <f>'Форма 1'!C52</f>
        <v>Строительство от РП-4 4КЛ-10кВ с установкой 2КТПН-630/10 по ул. Тимптонская, квартал «И»  (КЛ-10кВ - 0,72км; 1,26МВА)</v>
      </c>
      <c r="C52" s="49" t="str">
        <f>'Форма 1'!D52</f>
        <v>K_3.2</v>
      </c>
      <c r="D52" s="84" t="s">
        <v>146</v>
      </c>
      <c r="E52" s="455">
        <v>5.2119999999999997</v>
      </c>
      <c r="F52" s="96">
        <v>0</v>
      </c>
      <c r="G52" s="96">
        <v>0</v>
      </c>
      <c r="H52" s="113">
        <f t="shared" si="0"/>
        <v>0</v>
      </c>
      <c r="I52" s="113">
        <f t="shared" si="0"/>
        <v>5.2119999999999997</v>
      </c>
      <c r="J52" s="96">
        <v>0</v>
      </c>
      <c r="K52" s="96">
        <v>0</v>
      </c>
      <c r="L52" s="96">
        <v>0</v>
      </c>
      <c r="M52" s="96">
        <v>0</v>
      </c>
      <c r="N52" s="113">
        <f t="shared" si="3"/>
        <v>0</v>
      </c>
      <c r="O52" s="113">
        <f>I52-M52</f>
        <v>5.2119999999999997</v>
      </c>
      <c r="P52" s="113">
        <f t="shared" si="4"/>
        <v>0</v>
      </c>
      <c r="Q52" s="113">
        <f t="shared" si="4"/>
        <v>0</v>
      </c>
      <c r="R52" s="115">
        <f t="shared" si="5"/>
        <v>0</v>
      </c>
      <c r="S52" s="115">
        <f t="shared" si="5"/>
        <v>0</v>
      </c>
      <c r="T52" s="116" t="s">
        <v>164</v>
      </c>
    </row>
    <row r="53" spans="1:20" ht="57" customHeight="1">
      <c r="A53" s="95" t="s">
        <v>61</v>
      </c>
      <c r="B53" s="48" t="str">
        <f>'Форма 1'!C53</f>
        <v>Строительство 2КЛ-10кВ от вновь установленной 2КТПН-630/10 по ул. Тимптонская до ул. Комсомольской правды с установкой КТПН-630/10, квартал «И»   (КЛ-10кВ 1,69км; 1,26МВА)</v>
      </c>
      <c r="C53" s="49" t="str">
        <f>'Форма 1'!D53</f>
        <v>K_3.3</v>
      </c>
      <c r="D53" s="84" t="s">
        <v>146</v>
      </c>
      <c r="E53" s="455">
        <v>5.5640000000000001</v>
      </c>
      <c r="F53" s="96">
        <v>0</v>
      </c>
      <c r="G53" s="96">
        <v>0</v>
      </c>
      <c r="H53" s="113">
        <f t="shared" si="0"/>
        <v>0</v>
      </c>
      <c r="I53" s="113">
        <f t="shared" si="0"/>
        <v>5.5640000000000001</v>
      </c>
      <c r="J53" s="96">
        <v>0</v>
      </c>
      <c r="K53" s="96">
        <v>0</v>
      </c>
      <c r="L53" s="96">
        <v>0</v>
      </c>
      <c r="M53" s="96">
        <v>0</v>
      </c>
      <c r="N53" s="113">
        <f t="shared" si="3"/>
        <v>0</v>
      </c>
      <c r="O53" s="113">
        <f t="shared" ref="O53:O99" si="41">I53-M53</f>
        <v>5.5640000000000001</v>
      </c>
      <c r="P53" s="113">
        <f t="shared" si="4"/>
        <v>0</v>
      </c>
      <c r="Q53" s="113">
        <f t="shared" si="4"/>
        <v>0</v>
      </c>
      <c r="R53" s="115">
        <f t="shared" si="5"/>
        <v>0</v>
      </c>
      <c r="S53" s="115">
        <f t="shared" si="5"/>
        <v>0</v>
      </c>
      <c r="T53" s="116" t="s">
        <v>164</v>
      </c>
    </row>
    <row r="54" spans="1:20" ht="50.25" customHeight="1">
      <c r="A54" s="110" t="s">
        <v>67</v>
      </c>
      <c r="B54" s="41" t="str">
        <f>'Форма 1'!C54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4" s="125" t="str">
        <f>'Форма 1'!D54</f>
        <v>Г</v>
      </c>
      <c r="D54" s="36" t="s">
        <v>146</v>
      </c>
      <c r="E54" s="456">
        <v>0</v>
      </c>
      <c r="F54" s="111">
        <v>0</v>
      </c>
      <c r="G54" s="111">
        <v>0</v>
      </c>
      <c r="H54" s="111">
        <f t="shared" ref="H54" si="42">IF(D54="НД",0,(D54-F54))</f>
        <v>0</v>
      </c>
      <c r="I54" s="111">
        <f t="shared" ref="I54" si="43">IF(E54="НД",0,(E54-G54))</f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f t="shared" ref="N54" si="44">H54-L54</f>
        <v>0</v>
      </c>
      <c r="O54" s="111">
        <f t="shared" si="41"/>
        <v>0</v>
      </c>
      <c r="P54" s="111">
        <f t="shared" ref="P54" si="45">L54-J54</f>
        <v>0</v>
      </c>
      <c r="Q54" s="111">
        <f t="shared" ref="Q54" si="46">M54-K54</f>
        <v>0</v>
      </c>
      <c r="R54" s="112">
        <f t="shared" ref="R54" si="47">IF((J54)=0,0,(L54/J54))</f>
        <v>0</v>
      </c>
      <c r="S54" s="112">
        <f t="shared" ref="S54" si="48">IF((K54)=0,0,(M54/K54))</f>
        <v>0</v>
      </c>
      <c r="T54" s="117" t="s">
        <v>20</v>
      </c>
    </row>
    <row r="55" spans="1:20" ht="35.25" customHeight="1">
      <c r="A55" s="102" t="s">
        <v>69</v>
      </c>
      <c r="B55" s="50" t="str">
        <f>'Форма 1'!C55</f>
        <v>Реконструкция, модернизация, техническое перевооружение всего, в том числе:</v>
      </c>
      <c r="C55" s="127" t="str">
        <f>'Форма 1'!D55</f>
        <v>Г</v>
      </c>
      <c r="D55" s="82" t="s">
        <v>146</v>
      </c>
      <c r="E55" s="457">
        <f>E56+E62+E69+E81</f>
        <v>133.173</v>
      </c>
      <c r="F55" s="103">
        <f>F56+F62+F69+F81</f>
        <v>0</v>
      </c>
      <c r="G55" s="103">
        <f>G56+G62+G69+G81</f>
        <v>0</v>
      </c>
      <c r="H55" s="103">
        <f t="shared" si="0"/>
        <v>0</v>
      </c>
      <c r="I55" s="103">
        <f t="shared" si="0"/>
        <v>133.173</v>
      </c>
      <c r="J55" s="103">
        <f>J56+J62+J69+J81</f>
        <v>0</v>
      </c>
      <c r="K55" s="103">
        <f>K56+K62+K69+K81</f>
        <v>5.7320000000000002</v>
      </c>
      <c r="L55" s="103">
        <f>L56+L62+L69+L81</f>
        <v>0</v>
      </c>
      <c r="M55" s="103">
        <f>M56+M62+M69+M81</f>
        <v>9.0133077099999994</v>
      </c>
      <c r="N55" s="103">
        <f t="shared" si="3"/>
        <v>0</v>
      </c>
      <c r="O55" s="103">
        <f t="shared" si="41"/>
        <v>124.15969229000001</v>
      </c>
      <c r="P55" s="103">
        <f t="shared" si="4"/>
        <v>0</v>
      </c>
      <c r="Q55" s="103">
        <f t="shared" si="4"/>
        <v>3.2813077099999992</v>
      </c>
      <c r="R55" s="104">
        <f t="shared" si="5"/>
        <v>0</v>
      </c>
      <c r="S55" s="104">
        <f t="shared" si="5"/>
        <v>1.5724542411025819</v>
      </c>
      <c r="T55" s="119" t="s">
        <v>20</v>
      </c>
    </row>
    <row r="56" spans="1:20" ht="47.25">
      <c r="A56" s="106" t="s">
        <v>71</v>
      </c>
      <c r="B56" s="31" t="str">
        <f>'Форма 1'!C56</f>
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</c>
      <c r="C56" s="126" t="str">
        <f>'Форма 1'!D56</f>
        <v>Г</v>
      </c>
      <c r="D56" s="83" t="s">
        <v>146</v>
      </c>
      <c r="E56" s="449">
        <f>E57+E58</f>
        <v>43.353000000000002</v>
      </c>
      <c r="F56" s="107">
        <f>F57+F58</f>
        <v>0</v>
      </c>
      <c r="G56" s="107">
        <f>G57+G58</f>
        <v>0</v>
      </c>
      <c r="H56" s="107">
        <f t="shared" si="0"/>
        <v>0</v>
      </c>
      <c r="I56" s="107">
        <f t="shared" si="0"/>
        <v>43.353000000000002</v>
      </c>
      <c r="J56" s="107">
        <f>J57+J58</f>
        <v>0</v>
      </c>
      <c r="K56" s="107">
        <f>K57+K58</f>
        <v>1.67</v>
      </c>
      <c r="L56" s="107">
        <f>L57+L58</f>
        <v>0</v>
      </c>
      <c r="M56" s="107">
        <f>M57+M58</f>
        <v>1.67</v>
      </c>
      <c r="N56" s="107">
        <f t="shared" si="3"/>
        <v>0</v>
      </c>
      <c r="O56" s="107">
        <f t="shared" si="41"/>
        <v>41.683</v>
      </c>
      <c r="P56" s="107">
        <f t="shared" si="4"/>
        <v>0</v>
      </c>
      <c r="Q56" s="107">
        <f t="shared" si="4"/>
        <v>0</v>
      </c>
      <c r="R56" s="108">
        <f t="shared" si="5"/>
        <v>0</v>
      </c>
      <c r="S56" s="108">
        <f t="shared" si="5"/>
        <v>1</v>
      </c>
      <c r="T56" s="118" t="s">
        <v>20</v>
      </c>
    </row>
    <row r="57" spans="1:20" ht="31.5">
      <c r="A57" s="110" t="s">
        <v>73</v>
      </c>
      <c r="B57" s="41" t="str">
        <f>'Форма 1'!C57</f>
        <v>Реконструкция трансформаторных и иных подстанций, всего, в том числе:</v>
      </c>
      <c r="C57" s="125" t="str">
        <f>'Форма 1'!D57</f>
        <v>Г</v>
      </c>
      <c r="D57" s="36" t="s">
        <v>146</v>
      </c>
      <c r="E57" s="451">
        <v>0</v>
      </c>
      <c r="F57" s="111">
        <v>0</v>
      </c>
      <c r="G57" s="111">
        <v>0</v>
      </c>
      <c r="H57" s="111">
        <f t="shared" si="0"/>
        <v>0</v>
      </c>
      <c r="I57" s="111">
        <f t="shared" si="0"/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f t="shared" si="3"/>
        <v>0</v>
      </c>
      <c r="O57" s="111">
        <f t="shared" si="41"/>
        <v>0</v>
      </c>
      <c r="P57" s="111">
        <f t="shared" si="4"/>
        <v>0</v>
      </c>
      <c r="Q57" s="111">
        <f t="shared" si="4"/>
        <v>0</v>
      </c>
      <c r="R57" s="112">
        <f t="shared" si="5"/>
        <v>0</v>
      </c>
      <c r="S57" s="112">
        <f t="shared" si="5"/>
        <v>0</v>
      </c>
      <c r="T57" s="117" t="s">
        <v>20</v>
      </c>
    </row>
    <row r="58" spans="1:20" ht="47.25">
      <c r="A58" s="110" t="s">
        <v>75</v>
      </c>
      <c r="B58" s="41" t="str">
        <f>'Форма 1'!C58</f>
        <v>Модернизация, техническое перевооружение трансформаторных и иных подстанций, распределительных пунктов, всего, в том числе:</v>
      </c>
      <c r="C58" s="125" t="str">
        <f>'Форма 1'!D58</f>
        <v>Г</v>
      </c>
      <c r="D58" s="36" t="s">
        <v>146</v>
      </c>
      <c r="E58" s="451">
        <f>SUM(E59:E61)</f>
        <v>43.353000000000002</v>
      </c>
      <c r="F58" s="111">
        <f>SUM(F59:F61)</f>
        <v>0</v>
      </c>
      <c r="G58" s="111">
        <f>SUM(G59:G61)</f>
        <v>0</v>
      </c>
      <c r="H58" s="111">
        <f t="shared" ref="H58:I83" si="49">IF(D58="НД",0,(D58-F58))</f>
        <v>0</v>
      </c>
      <c r="I58" s="111">
        <f t="shared" si="49"/>
        <v>43.353000000000002</v>
      </c>
      <c r="J58" s="111">
        <f>SUM(J59:J61)</f>
        <v>0</v>
      </c>
      <c r="K58" s="111">
        <f>SUM(K59:K61)</f>
        <v>1.67</v>
      </c>
      <c r="L58" s="111">
        <f>SUM(L59:L61)</f>
        <v>0</v>
      </c>
      <c r="M58" s="111">
        <f>SUM(M59:M61)</f>
        <v>1.67</v>
      </c>
      <c r="N58" s="111">
        <f t="shared" ref="N58:N83" si="50">H58-L58</f>
        <v>0</v>
      </c>
      <c r="O58" s="111">
        <f t="shared" si="41"/>
        <v>41.683</v>
      </c>
      <c r="P58" s="111">
        <f t="shared" ref="P58:Q83" si="51">L58-J58</f>
        <v>0</v>
      </c>
      <c r="Q58" s="111">
        <f t="shared" si="51"/>
        <v>0</v>
      </c>
      <c r="R58" s="112">
        <f t="shared" ref="R58:S83" si="52">IF((J58)=0,0,(L58/J58))</f>
        <v>0</v>
      </c>
      <c r="S58" s="112">
        <f t="shared" si="52"/>
        <v>1</v>
      </c>
      <c r="T58" s="117" t="s">
        <v>20</v>
      </c>
    </row>
    <row r="59" spans="1:20" ht="46.5" customHeight="1">
      <c r="A59" s="45" t="s">
        <v>75</v>
      </c>
      <c r="B59" s="51" t="str">
        <f>'Форма 1'!C59</f>
        <v>Техническое перевооружение (модернизация) ЦРП-1 (инв.№ 00000479) (ячейки 14шт, выключатели 10шт)</v>
      </c>
      <c r="C59" s="49" t="str">
        <f>'Форма 1'!D59</f>
        <v>K_1.1</v>
      </c>
      <c r="D59" s="84" t="s">
        <v>146</v>
      </c>
      <c r="E59" s="455">
        <v>16.620999999999999</v>
      </c>
      <c r="F59" s="96">
        <v>0</v>
      </c>
      <c r="G59" s="96">
        <v>0</v>
      </c>
      <c r="H59" s="113">
        <f t="shared" si="49"/>
        <v>0</v>
      </c>
      <c r="I59" s="113">
        <f>IF(E59="НД",0,(E59-G59))</f>
        <v>16.620999999999999</v>
      </c>
      <c r="J59" s="96">
        <v>0</v>
      </c>
      <c r="K59" s="96">
        <v>0</v>
      </c>
      <c r="L59" s="96">
        <v>0</v>
      </c>
      <c r="M59" s="114">
        <v>0</v>
      </c>
      <c r="N59" s="113">
        <f t="shared" si="50"/>
        <v>0</v>
      </c>
      <c r="O59" s="113">
        <f t="shared" si="41"/>
        <v>16.620999999999999</v>
      </c>
      <c r="P59" s="113">
        <f t="shared" si="51"/>
        <v>0</v>
      </c>
      <c r="Q59" s="113">
        <f t="shared" si="51"/>
        <v>0</v>
      </c>
      <c r="R59" s="115">
        <f t="shared" si="52"/>
        <v>0</v>
      </c>
      <c r="S59" s="115">
        <f t="shared" si="52"/>
        <v>0</v>
      </c>
      <c r="T59" s="116"/>
    </row>
    <row r="60" spans="1:20" ht="47.25">
      <c r="A60" s="45" t="s">
        <v>75</v>
      </c>
      <c r="B60" s="51" t="str">
        <f>'Форма 1'!C60</f>
        <v>Техническое перевооружение (модернизация) ТП-23, ТП-24, ТП-29, ТП-75, ТП-81, ТП-92, ТП-98, ТП-100, ТП-101, ТП-104 (ячейки КСО-386 - 64шт)</v>
      </c>
      <c r="C60" s="49" t="str">
        <f>'Форма 1'!D60</f>
        <v>K_1.2</v>
      </c>
      <c r="D60" s="84" t="s">
        <v>146</v>
      </c>
      <c r="E60" s="455">
        <v>25.062000000000001</v>
      </c>
      <c r="F60" s="96">
        <v>0</v>
      </c>
      <c r="G60" s="96">
        <v>0</v>
      </c>
      <c r="H60" s="113">
        <f t="shared" si="49"/>
        <v>0</v>
      </c>
      <c r="I60" s="113">
        <f>IF(E60="НД",0,(E60-G60))</f>
        <v>25.062000000000001</v>
      </c>
      <c r="J60" s="96">
        <v>0</v>
      </c>
      <c r="K60" s="96">
        <v>0</v>
      </c>
      <c r="L60" s="96">
        <v>0</v>
      </c>
      <c r="M60" s="114">
        <v>0</v>
      </c>
      <c r="N60" s="113">
        <f t="shared" si="50"/>
        <v>0</v>
      </c>
      <c r="O60" s="113">
        <f t="shared" si="41"/>
        <v>25.062000000000001</v>
      </c>
      <c r="P60" s="113">
        <f t="shared" si="51"/>
        <v>0</v>
      </c>
      <c r="Q60" s="113">
        <f t="shared" si="51"/>
        <v>0</v>
      </c>
      <c r="R60" s="115">
        <f t="shared" si="52"/>
        <v>0</v>
      </c>
      <c r="S60" s="115">
        <f t="shared" si="52"/>
        <v>0</v>
      </c>
      <c r="T60" s="116"/>
    </row>
    <row r="61" spans="1:20" ht="25.5" customHeight="1">
      <c r="A61" s="45" t="s">
        <v>75</v>
      </c>
      <c r="B61" s="51" t="str">
        <f>'Форма 1'!C61</f>
        <v>Техническое перевооружение (модернизация) РП-5 (1 ед.)</v>
      </c>
      <c r="C61" s="49" t="str">
        <f>'Форма 1'!D61</f>
        <v>K_1.0</v>
      </c>
      <c r="D61" s="84" t="s">
        <v>146</v>
      </c>
      <c r="E61" s="455">
        <v>1.67</v>
      </c>
      <c r="F61" s="96">
        <v>0</v>
      </c>
      <c r="G61" s="96">
        <v>0</v>
      </c>
      <c r="H61" s="113">
        <f t="shared" si="49"/>
        <v>0</v>
      </c>
      <c r="I61" s="113">
        <f t="shared" si="49"/>
        <v>1.67</v>
      </c>
      <c r="J61" s="96">
        <v>0</v>
      </c>
      <c r="K61" s="96">
        <v>1.67</v>
      </c>
      <c r="L61" s="96">
        <v>0</v>
      </c>
      <c r="M61" s="96">
        <v>1.67</v>
      </c>
      <c r="N61" s="113">
        <f t="shared" si="50"/>
        <v>0</v>
      </c>
      <c r="O61" s="113">
        <f>I61-M61</f>
        <v>0</v>
      </c>
      <c r="P61" s="113">
        <f t="shared" si="51"/>
        <v>0</v>
      </c>
      <c r="Q61" s="113">
        <f t="shared" si="51"/>
        <v>0</v>
      </c>
      <c r="R61" s="115">
        <f t="shared" si="52"/>
        <v>0</v>
      </c>
      <c r="S61" s="115">
        <f>IF((K61)=0,0,(M61/K61))</f>
        <v>1</v>
      </c>
      <c r="T61" s="116" t="s">
        <v>164</v>
      </c>
    </row>
    <row r="62" spans="1:20" ht="47.25">
      <c r="A62" s="106" t="s">
        <v>83</v>
      </c>
      <c r="B62" s="31" t="str">
        <f>'Форма 1'!C62</f>
        <v>Реконструкция, модернизация, техническое перевооружение линий электропередачи, всего, в том числе:</v>
      </c>
      <c r="C62" s="126" t="str">
        <f>'Форма 1'!D62</f>
        <v>Г</v>
      </c>
      <c r="D62" s="86" t="s">
        <v>146</v>
      </c>
      <c r="E62" s="449">
        <f>E63+E66</f>
        <v>74.492000000000004</v>
      </c>
      <c r="F62" s="107">
        <f>F63+F66</f>
        <v>0</v>
      </c>
      <c r="G62" s="107">
        <f>G63+G66</f>
        <v>0</v>
      </c>
      <c r="H62" s="107">
        <f t="shared" si="49"/>
        <v>0</v>
      </c>
      <c r="I62" s="107">
        <f t="shared" si="49"/>
        <v>74.492000000000004</v>
      </c>
      <c r="J62" s="107">
        <f>J63+J66</f>
        <v>0</v>
      </c>
      <c r="K62" s="107">
        <f>K63+K66</f>
        <v>0</v>
      </c>
      <c r="L62" s="107">
        <f>L63+L66</f>
        <v>0</v>
      </c>
      <c r="M62" s="107">
        <f>M63+M66</f>
        <v>0</v>
      </c>
      <c r="N62" s="107">
        <f t="shared" si="50"/>
        <v>0</v>
      </c>
      <c r="O62" s="107">
        <f t="shared" si="41"/>
        <v>74.492000000000004</v>
      </c>
      <c r="P62" s="107">
        <f t="shared" si="51"/>
        <v>0</v>
      </c>
      <c r="Q62" s="107">
        <f t="shared" si="51"/>
        <v>0</v>
      </c>
      <c r="R62" s="108">
        <f t="shared" si="52"/>
        <v>0</v>
      </c>
      <c r="S62" s="108">
        <f t="shared" si="52"/>
        <v>0</v>
      </c>
      <c r="T62" s="118" t="s">
        <v>20</v>
      </c>
    </row>
    <row r="63" spans="1:20" ht="21" customHeight="1">
      <c r="A63" s="110" t="s">
        <v>85</v>
      </c>
      <c r="B63" s="52" t="str">
        <f>'Форма 1'!C63</f>
        <v>Реконструкция линий электропередачи, всего, в том числе:</v>
      </c>
      <c r="C63" s="125" t="str">
        <f>'Форма 1'!D63</f>
        <v>Г</v>
      </c>
      <c r="D63" s="85" t="s">
        <v>146</v>
      </c>
      <c r="E63" s="451">
        <f>SUM(E64:E65)</f>
        <v>19.523</v>
      </c>
      <c r="F63" s="111">
        <f>SUM(F64:F65)</f>
        <v>0</v>
      </c>
      <c r="G63" s="111">
        <f>SUM(G64:G65)</f>
        <v>0</v>
      </c>
      <c r="H63" s="111">
        <f t="shared" si="49"/>
        <v>0</v>
      </c>
      <c r="I63" s="111">
        <f t="shared" si="49"/>
        <v>19.523</v>
      </c>
      <c r="J63" s="111">
        <f>SUM(J64:J65)</f>
        <v>0</v>
      </c>
      <c r="K63" s="111">
        <f>SUM(K64:K65)</f>
        <v>0</v>
      </c>
      <c r="L63" s="111">
        <f>SUM(L64:L65)</f>
        <v>0</v>
      </c>
      <c r="M63" s="111">
        <f>SUM(M64:M65)</f>
        <v>0</v>
      </c>
      <c r="N63" s="111">
        <f t="shared" si="50"/>
        <v>0</v>
      </c>
      <c r="O63" s="111">
        <f t="shared" si="41"/>
        <v>19.523</v>
      </c>
      <c r="P63" s="111">
        <f t="shared" si="51"/>
        <v>0</v>
      </c>
      <c r="Q63" s="111">
        <f t="shared" si="51"/>
        <v>0</v>
      </c>
      <c r="R63" s="112">
        <f t="shared" si="52"/>
        <v>0</v>
      </c>
      <c r="S63" s="112">
        <f t="shared" si="52"/>
        <v>0</v>
      </c>
      <c r="T63" s="117" t="s">
        <v>20</v>
      </c>
    </row>
    <row r="64" spans="1:20" ht="47.25">
      <c r="A64" s="95" t="s">
        <v>85</v>
      </c>
      <c r="B64" s="48" t="str">
        <f>'Форма 1'!C64</f>
        <v>Реконструкция ВОЗ. ЛИН. 10 КВ МКЗ, инв.№ 00000007 (ВЛ-10 кВ фидер №7 и фидер № 25 от ПС № 49 до РП-1) II этап (0,45км)</v>
      </c>
      <c r="C64" s="49" t="str">
        <f>'Форма 1'!D64</f>
        <v>K_1.3</v>
      </c>
      <c r="D64" s="84" t="s">
        <v>146</v>
      </c>
      <c r="E64" s="455">
        <v>5.282</v>
      </c>
      <c r="F64" s="96">
        <v>0</v>
      </c>
      <c r="G64" s="96">
        <v>0</v>
      </c>
      <c r="H64" s="113">
        <f t="shared" si="49"/>
        <v>0</v>
      </c>
      <c r="I64" s="113">
        <f t="shared" si="49"/>
        <v>5.282</v>
      </c>
      <c r="J64" s="96">
        <v>0</v>
      </c>
      <c r="K64" s="96">
        <v>0</v>
      </c>
      <c r="L64" s="96">
        <v>0</v>
      </c>
      <c r="M64" s="96">
        <v>0</v>
      </c>
      <c r="N64" s="113">
        <f t="shared" si="50"/>
        <v>0</v>
      </c>
      <c r="O64" s="113">
        <f t="shared" si="41"/>
        <v>5.282</v>
      </c>
      <c r="P64" s="113">
        <f t="shared" si="51"/>
        <v>0</v>
      </c>
      <c r="Q64" s="113">
        <f t="shared" si="51"/>
        <v>0</v>
      </c>
      <c r="R64" s="115">
        <f t="shared" si="52"/>
        <v>0</v>
      </c>
      <c r="S64" s="115">
        <f t="shared" si="52"/>
        <v>0</v>
      </c>
      <c r="T64" s="116" t="s">
        <v>164</v>
      </c>
    </row>
    <row r="65" spans="1:20" ht="94.5">
      <c r="A65" s="95" t="s">
        <v>85</v>
      </c>
      <c r="B65" s="48" t="str">
        <f>'Форма 1'!C65</f>
        <v>Реконструкция ВЛ-10(6)кВ в ВЛЗ-10(6)кВ (СИП-3)(6км):  Ф-14 от ПС 110/10 УВД (адрес: г.Нерюнгри, вдоль ул.Строителей, ул.Лужников), Ф-10 (24) от ПС 110/10 Городская  (адрес: г.Нерюнгри, вдоль ул.Геологов),  Ф-26 (37) от ПС 110/10 Фабрика (адрес: г.Нерюнгри, вдоль ул.Разрезовская)</v>
      </c>
      <c r="C65" s="49" t="str">
        <f>'Форма 1'!D65</f>
        <v>K_1.6</v>
      </c>
      <c r="D65" s="84" t="s">
        <v>146</v>
      </c>
      <c r="E65" s="455">
        <v>14.241</v>
      </c>
      <c r="F65" s="96">
        <v>0</v>
      </c>
      <c r="G65" s="96">
        <v>0</v>
      </c>
      <c r="H65" s="113">
        <f t="shared" si="49"/>
        <v>0</v>
      </c>
      <c r="I65" s="113">
        <f t="shared" si="49"/>
        <v>14.241</v>
      </c>
      <c r="J65" s="96">
        <v>0</v>
      </c>
      <c r="K65" s="96">
        <v>0</v>
      </c>
      <c r="L65" s="96">
        <v>0</v>
      </c>
      <c r="M65" s="114">
        <v>0</v>
      </c>
      <c r="N65" s="113">
        <f t="shared" si="50"/>
        <v>0</v>
      </c>
      <c r="O65" s="113">
        <f t="shared" si="41"/>
        <v>14.241</v>
      </c>
      <c r="P65" s="113">
        <f t="shared" si="51"/>
        <v>0</v>
      </c>
      <c r="Q65" s="113">
        <f t="shared" si="51"/>
        <v>0</v>
      </c>
      <c r="R65" s="115">
        <f t="shared" si="52"/>
        <v>0</v>
      </c>
      <c r="S65" s="115">
        <f t="shared" si="52"/>
        <v>0</v>
      </c>
      <c r="T65" s="116" t="s">
        <v>164</v>
      </c>
    </row>
    <row r="66" spans="1:20" ht="31.5">
      <c r="A66" s="110" t="s">
        <v>91</v>
      </c>
      <c r="B66" s="41" t="str">
        <f>'Форма 1'!C66</f>
        <v>Модернизация, техническое перевооружение линий электропередачи, всего, в том числе:</v>
      </c>
      <c r="C66" s="125" t="str">
        <f>'Форма 1'!D66</f>
        <v>Г</v>
      </c>
      <c r="D66" s="85" t="s">
        <v>146</v>
      </c>
      <c r="E66" s="451">
        <f t="shared" ref="E66" si="53">SUM(E67:E68)</f>
        <v>54.969000000000001</v>
      </c>
      <c r="F66" s="111">
        <f t="shared" ref="F66:G66" si="54">SUM(F67:F68)</f>
        <v>0</v>
      </c>
      <c r="G66" s="111">
        <f t="shared" si="54"/>
        <v>0</v>
      </c>
      <c r="H66" s="111">
        <f t="shared" si="49"/>
        <v>0</v>
      </c>
      <c r="I66" s="111">
        <f t="shared" si="49"/>
        <v>54.969000000000001</v>
      </c>
      <c r="J66" s="111">
        <f t="shared" ref="J66:M66" si="55">SUM(J67:J68)</f>
        <v>0</v>
      </c>
      <c r="K66" s="111">
        <f t="shared" si="55"/>
        <v>0</v>
      </c>
      <c r="L66" s="111">
        <f t="shared" si="55"/>
        <v>0</v>
      </c>
      <c r="M66" s="111">
        <f t="shared" si="55"/>
        <v>0</v>
      </c>
      <c r="N66" s="111">
        <f t="shared" si="50"/>
        <v>0</v>
      </c>
      <c r="O66" s="111">
        <f t="shared" si="41"/>
        <v>54.969000000000001</v>
      </c>
      <c r="P66" s="111">
        <f t="shared" si="51"/>
        <v>0</v>
      </c>
      <c r="Q66" s="111">
        <f t="shared" si="51"/>
        <v>0</v>
      </c>
      <c r="R66" s="112">
        <f t="shared" si="52"/>
        <v>0</v>
      </c>
      <c r="S66" s="112">
        <f t="shared" si="52"/>
        <v>0</v>
      </c>
      <c r="T66" s="117" t="s">
        <v>20</v>
      </c>
    </row>
    <row r="67" spans="1:20" ht="31.5">
      <c r="A67" s="95" t="s">
        <v>91</v>
      </c>
      <c r="B67" s="48" t="str">
        <f>'Форма 1'!C67</f>
        <v>Установка на узлах ВЛ(З)-10(6)кВ ЯКНО-10(6)/630(400) с ВВ, РЗА, ТТ и ТН для ИИС (26 ед.)</v>
      </c>
      <c r="C67" s="49" t="str">
        <f>'Форма 1'!D67</f>
        <v>K_1.4</v>
      </c>
      <c r="D67" s="84" t="s">
        <v>146</v>
      </c>
      <c r="E67" s="455">
        <v>48.704000000000001</v>
      </c>
      <c r="F67" s="96">
        <v>0</v>
      </c>
      <c r="G67" s="96">
        <v>0</v>
      </c>
      <c r="H67" s="113">
        <f t="shared" si="49"/>
        <v>0</v>
      </c>
      <c r="I67" s="113">
        <f t="shared" si="49"/>
        <v>48.704000000000001</v>
      </c>
      <c r="J67" s="96">
        <v>0</v>
      </c>
      <c r="K67" s="96">
        <v>0</v>
      </c>
      <c r="L67" s="96">
        <v>0</v>
      </c>
      <c r="M67" s="96">
        <v>0</v>
      </c>
      <c r="N67" s="113">
        <f t="shared" si="50"/>
        <v>0</v>
      </c>
      <c r="O67" s="113">
        <f t="shared" si="41"/>
        <v>48.704000000000001</v>
      </c>
      <c r="P67" s="113">
        <f t="shared" si="51"/>
        <v>0</v>
      </c>
      <c r="Q67" s="113">
        <f t="shared" si="51"/>
        <v>0</v>
      </c>
      <c r="R67" s="115">
        <f t="shared" si="52"/>
        <v>0</v>
      </c>
      <c r="S67" s="115">
        <f t="shared" si="52"/>
        <v>0</v>
      </c>
      <c r="T67" s="116" t="s">
        <v>164</v>
      </c>
    </row>
    <row r="68" spans="1:20" ht="31.5">
      <c r="A68" s="95" t="s">
        <v>91</v>
      </c>
      <c r="B68" s="48" t="str">
        <f>'Форма 1'!C68</f>
        <v>Установка на узлах и/или точках ВЛ (КЛ)-10(6)кВ устройств ИПВЛ типа F1-3A2F/W (100шт)</v>
      </c>
      <c r="C68" s="49" t="str">
        <f>'Форма 1'!D68</f>
        <v>K_1.5</v>
      </c>
      <c r="D68" s="84" t="s">
        <v>146</v>
      </c>
      <c r="E68" s="455">
        <v>6.2649999999999997</v>
      </c>
      <c r="F68" s="96">
        <v>0</v>
      </c>
      <c r="G68" s="96">
        <v>0</v>
      </c>
      <c r="H68" s="113">
        <f t="shared" si="49"/>
        <v>0</v>
      </c>
      <c r="I68" s="113">
        <f t="shared" si="49"/>
        <v>6.2649999999999997</v>
      </c>
      <c r="J68" s="96">
        <v>0</v>
      </c>
      <c r="K68" s="96">
        <v>0</v>
      </c>
      <c r="L68" s="96">
        <v>0</v>
      </c>
      <c r="M68" s="96">
        <v>0</v>
      </c>
      <c r="N68" s="113">
        <f t="shared" si="50"/>
        <v>0</v>
      </c>
      <c r="O68" s="113">
        <f t="shared" si="41"/>
        <v>6.2649999999999997</v>
      </c>
      <c r="P68" s="113">
        <f t="shared" si="51"/>
        <v>0</v>
      </c>
      <c r="Q68" s="113">
        <f t="shared" si="51"/>
        <v>0</v>
      </c>
      <c r="R68" s="115">
        <f t="shared" si="52"/>
        <v>0</v>
      </c>
      <c r="S68" s="115">
        <f t="shared" si="52"/>
        <v>0</v>
      </c>
      <c r="T68" s="116" t="s">
        <v>164</v>
      </c>
    </row>
    <row r="69" spans="1:20" ht="31.5">
      <c r="A69" s="106" t="s">
        <v>97</v>
      </c>
      <c r="B69" s="31" t="str">
        <f>'Форма 1'!C69</f>
        <v>Развитие и модернизация учета электрической энергии (мощности), всего, в том числе:</v>
      </c>
      <c r="C69" s="126" t="str">
        <f>'Форма 1'!D69</f>
        <v>Г</v>
      </c>
      <c r="D69" s="86" t="s">
        <v>146</v>
      </c>
      <c r="E69" s="449">
        <f>E70+E74+E75+E76+E77+E78+E79+E80</f>
        <v>15.327999999999999</v>
      </c>
      <c r="F69" s="107">
        <f t="shared" ref="F69:G69" si="56">F70+F74+F75+F76+F77+F78+F79+F80</f>
        <v>0</v>
      </c>
      <c r="G69" s="107">
        <f t="shared" si="56"/>
        <v>0</v>
      </c>
      <c r="H69" s="107">
        <f t="shared" si="49"/>
        <v>0</v>
      </c>
      <c r="I69" s="107">
        <f t="shared" si="49"/>
        <v>15.327999999999999</v>
      </c>
      <c r="J69" s="107">
        <f t="shared" ref="J69:M69" si="57">J70+J74+J75+J76+J77+J78+J79+J80</f>
        <v>0</v>
      </c>
      <c r="K69" s="107">
        <f t="shared" si="57"/>
        <v>4.0620000000000003</v>
      </c>
      <c r="L69" s="107">
        <f t="shared" si="57"/>
        <v>0</v>
      </c>
      <c r="M69" s="107">
        <f t="shared" si="57"/>
        <v>4.3623105500000001</v>
      </c>
      <c r="N69" s="107">
        <f t="shared" si="50"/>
        <v>0</v>
      </c>
      <c r="O69" s="107">
        <f t="shared" si="41"/>
        <v>10.965689449999999</v>
      </c>
      <c r="P69" s="107">
        <f t="shared" si="51"/>
        <v>0</v>
      </c>
      <c r="Q69" s="107">
        <f t="shared" si="51"/>
        <v>0.30031054999999984</v>
      </c>
      <c r="R69" s="108">
        <f t="shared" si="52"/>
        <v>0</v>
      </c>
      <c r="S69" s="108">
        <f t="shared" si="52"/>
        <v>1.0739316962087642</v>
      </c>
      <c r="T69" s="118" t="s">
        <v>20</v>
      </c>
    </row>
    <row r="70" spans="1:20" ht="31.5">
      <c r="A70" s="110" t="s">
        <v>99</v>
      </c>
      <c r="B70" s="41" t="str">
        <f>'Форма 1'!C70</f>
        <v>«Установка приборов учета, класс напряжения 0,22 (0,4) кВ, всего, в том числе:»</v>
      </c>
      <c r="C70" s="125" t="str">
        <f>'Форма 1'!D70</f>
        <v>Г</v>
      </c>
      <c r="D70" s="85" t="s">
        <v>146</v>
      </c>
      <c r="E70" s="451">
        <f t="shared" ref="E70" si="58">SUM(E71:E73)</f>
        <v>15.327999999999999</v>
      </c>
      <c r="F70" s="111">
        <f>SUM(F71:F73)</f>
        <v>0</v>
      </c>
      <c r="G70" s="111">
        <f>SUM(G71:G73)</f>
        <v>0</v>
      </c>
      <c r="H70" s="111">
        <f t="shared" ref="H70" si="59">IF(D70="НД",0,(D70-F70))</f>
        <v>0</v>
      </c>
      <c r="I70" s="111">
        <f t="shared" ref="I70" si="60">IF(E70="НД",0,(E70-G70))</f>
        <v>15.327999999999999</v>
      </c>
      <c r="J70" s="111">
        <f>SUM(J71:J73)</f>
        <v>0</v>
      </c>
      <c r="K70" s="111">
        <f>SUM(K71:K73)</f>
        <v>4.0620000000000003</v>
      </c>
      <c r="L70" s="111">
        <f>SUM(L71:L73)</f>
        <v>0</v>
      </c>
      <c r="M70" s="111">
        <f>SUM(M71:M73)</f>
        <v>4.3623105500000001</v>
      </c>
      <c r="N70" s="111">
        <f t="shared" ref="N70" si="61">H70-L70</f>
        <v>0</v>
      </c>
      <c r="O70" s="111">
        <f t="shared" si="41"/>
        <v>10.965689449999999</v>
      </c>
      <c r="P70" s="111">
        <f t="shared" ref="P70" si="62">L70-J70</f>
        <v>0</v>
      </c>
      <c r="Q70" s="111">
        <f t="shared" ref="Q70" si="63">M70-K70</f>
        <v>0.30031054999999984</v>
      </c>
      <c r="R70" s="112">
        <f t="shared" ref="R70" si="64">IF((J70)=0,0,(L70/J70))</f>
        <v>0</v>
      </c>
      <c r="S70" s="112">
        <f t="shared" ref="S70" si="65">IF((K70)=0,0,(M70/K70))</f>
        <v>1.0739316962087642</v>
      </c>
      <c r="T70" s="117" t="s">
        <v>20</v>
      </c>
    </row>
    <row r="71" spans="1:20" ht="31.5">
      <c r="A71" s="45" t="s">
        <v>99</v>
      </c>
      <c r="B71" s="48" t="str">
        <f>'Форма 1'!C71</f>
        <v>Оборудование трансформаторных подстанций устройствами сбора и передачи информации (62шт)</v>
      </c>
      <c r="C71" s="49" t="str">
        <f>'Форма 1'!D71</f>
        <v>K_2.1</v>
      </c>
      <c r="D71" s="84" t="s">
        <v>146</v>
      </c>
      <c r="E71" s="455">
        <v>4.0469999999999997</v>
      </c>
      <c r="F71" s="96">
        <v>0</v>
      </c>
      <c r="G71" s="96">
        <v>0</v>
      </c>
      <c r="H71" s="113">
        <f t="shared" ref="H71" si="66">IF(D71="НД",0,(D71-F71))</f>
        <v>0</v>
      </c>
      <c r="I71" s="113">
        <f t="shared" ref="I71" si="67">IF(E71="НД",0,(E71-G71))</f>
        <v>4.0469999999999997</v>
      </c>
      <c r="J71" s="96">
        <v>0</v>
      </c>
      <c r="K71" s="96">
        <v>0</v>
      </c>
      <c r="L71" s="96">
        <v>0</v>
      </c>
      <c r="M71" s="96">
        <v>0</v>
      </c>
      <c r="N71" s="113">
        <f t="shared" ref="N71" si="68">H71-L71</f>
        <v>0</v>
      </c>
      <c r="O71" s="113">
        <f t="shared" si="41"/>
        <v>4.0469999999999997</v>
      </c>
      <c r="P71" s="113">
        <f t="shared" ref="P71" si="69">L71-J71</f>
        <v>0</v>
      </c>
      <c r="Q71" s="113">
        <f t="shared" ref="Q71" si="70">M71-K71</f>
        <v>0</v>
      </c>
      <c r="R71" s="115">
        <f t="shared" ref="R71" si="71">IF((J71)=0,0,(L71/J71))</f>
        <v>0</v>
      </c>
      <c r="S71" s="115">
        <f t="shared" ref="S71" si="72">IF((K71)=0,0,(M71/K71))</f>
        <v>0</v>
      </c>
      <c r="T71" s="116" t="s">
        <v>164</v>
      </c>
    </row>
    <row r="72" spans="1:20" ht="31.5">
      <c r="A72" s="45" t="s">
        <v>99</v>
      </c>
      <c r="B72" s="48" t="str">
        <f>'Форма 1'!C72</f>
        <v>Оборудование точек поставки Потребителей интеллектуальными приборами учёта ЭЭ (250шт)</v>
      </c>
      <c r="C72" s="49" t="str">
        <f>'Форма 1'!D72</f>
        <v>K_2.2</v>
      </c>
      <c r="D72" s="84" t="s">
        <v>146</v>
      </c>
      <c r="E72" s="455">
        <v>7.2249999999999996</v>
      </c>
      <c r="F72" s="96">
        <v>0</v>
      </c>
      <c r="G72" s="96">
        <v>0</v>
      </c>
      <c r="H72" s="113">
        <f t="shared" si="49"/>
        <v>0</v>
      </c>
      <c r="I72" s="113">
        <f t="shared" si="49"/>
        <v>7.2249999999999996</v>
      </c>
      <c r="J72" s="96">
        <v>0</v>
      </c>
      <c r="K72" s="96">
        <v>0</v>
      </c>
      <c r="L72" s="96">
        <v>0</v>
      </c>
      <c r="M72" s="96">
        <v>0.191</v>
      </c>
      <c r="N72" s="113">
        <f t="shared" si="50"/>
        <v>0</v>
      </c>
      <c r="O72" s="113">
        <f t="shared" si="41"/>
        <v>7.0339999999999998</v>
      </c>
      <c r="P72" s="113">
        <f t="shared" si="51"/>
        <v>0</v>
      </c>
      <c r="Q72" s="113">
        <f t="shared" si="51"/>
        <v>0.191</v>
      </c>
      <c r="R72" s="115">
        <f t="shared" si="52"/>
        <v>0</v>
      </c>
      <c r="S72" s="115">
        <f t="shared" si="52"/>
        <v>0</v>
      </c>
      <c r="T72" s="116" t="s">
        <v>164</v>
      </c>
    </row>
    <row r="73" spans="1:20" ht="31.5">
      <c r="A73" s="45" t="s">
        <v>99</v>
      </c>
      <c r="B73" s="48" t="str">
        <f>'Форма 1'!C73</f>
        <v>Оборудование трансформаторных подстанций АИИС КУЭиИ (95шт)</v>
      </c>
      <c r="C73" s="49" t="str">
        <f>'Форма 1'!D73</f>
        <v>K_2.0</v>
      </c>
      <c r="D73" s="84" t="s">
        <v>146</v>
      </c>
      <c r="E73" s="455">
        <v>4.056</v>
      </c>
      <c r="F73" s="96">
        <v>0</v>
      </c>
      <c r="G73" s="96">
        <v>0</v>
      </c>
      <c r="H73" s="113">
        <f t="shared" ref="H73" si="73">IF(D73="НД",0,(D73-F73))</f>
        <v>0</v>
      </c>
      <c r="I73" s="113">
        <f t="shared" ref="I73" si="74">IF(E73="НД",0,(E73-G73))</f>
        <v>4.056</v>
      </c>
      <c r="J73" s="96">
        <v>0</v>
      </c>
      <c r="K73" s="96">
        <v>4.0620000000000003</v>
      </c>
      <c r="L73" s="96">
        <v>0</v>
      </c>
      <c r="M73" s="96">
        <v>4.1713105500000003</v>
      </c>
      <c r="N73" s="113">
        <f t="shared" ref="N73" si="75">H73-L73</f>
        <v>0</v>
      </c>
      <c r="O73" s="113">
        <f t="shared" si="41"/>
        <v>-0.11531055000000023</v>
      </c>
      <c r="P73" s="113">
        <f t="shared" ref="P73" si="76">L73-J73</f>
        <v>0</v>
      </c>
      <c r="Q73" s="113">
        <f t="shared" ref="Q73" si="77">M73-K73</f>
        <v>0.10931055000000001</v>
      </c>
      <c r="R73" s="115">
        <f t="shared" ref="R73" si="78">IF((J73)=0,0,(L73/J73))</f>
        <v>0</v>
      </c>
      <c r="S73" s="115">
        <f t="shared" ref="S73" si="79">IF((K73)=0,0,(M73/K73))</f>
        <v>1.0269105243722305</v>
      </c>
      <c r="T73" s="116" t="s">
        <v>164</v>
      </c>
    </row>
    <row r="74" spans="1:20" ht="31.5">
      <c r="A74" s="110" t="s">
        <v>107</v>
      </c>
      <c r="B74" s="41" t="str">
        <f>'Форма 1'!C74</f>
        <v>«Установка приборов учета, класс напряжения 6 (10) кВ, всего, в том числе:»</v>
      </c>
      <c r="C74" s="125" t="str">
        <f>'Форма 1'!D74</f>
        <v>Г</v>
      </c>
      <c r="D74" s="85" t="s">
        <v>146</v>
      </c>
      <c r="E74" s="458">
        <v>0</v>
      </c>
      <c r="F74" s="111">
        <v>0</v>
      </c>
      <c r="G74" s="111">
        <v>0</v>
      </c>
      <c r="H74" s="111">
        <f t="shared" si="49"/>
        <v>0</v>
      </c>
      <c r="I74" s="111">
        <f t="shared" si="49"/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f t="shared" si="50"/>
        <v>0</v>
      </c>
      <c r="O74" s="111">
        <f t="shared" si="41"/>
        <v>0</v>
      </c>
      <c r="P74" s="111">
        <f t="shared" si="51"/>
        <v>0</v>
      </c>
      <c r="Q74" s="111">
        <f t="shared" si="51"/>
        <v>0</v>
      </c>
      <c r="R74" s="112">
        <f t="shared" si="52"/>
        <v>0</v>
      </c>
      <c r="S74" s="112">
        <f t="shared" si="52"/>
        <v>0</v>
      </c>
      <c r="T74" s="117" t="s">
        <v>20</v>
      </c>
    </row>
    <row r="75" spans="1:20" ht="31.5">
      <c r="A75" s="110" t="s">
        <v>109</v>
      </c>
      <c r="B75" s="41" t="str">
        <f>'Форма 1'!C75</f>
        <v>«Установка приборов учета, класс напряжения 35 кВ, всего, в том числе:»</v>
      </c>
      <c r="C75" s="125" t="str">
        <f>'Форма 1'!D75</f>
        <v>Г</v>
      </c>
      <c r="D75" s="85" t="s">
        <v>146</v>
      </c>
      <c r="E75" s="458">
        <v>0</v>
      </c>
      <c r="F75" s="111">
        <v>0</v>
      </c>
      <c r="G75" s="111">
        <v>0</v>
      </c>
      <c r="H75" s="111">
        <f t="shared" si="49"/>
        <v>0</v>
      </c>
      <c r="I75" s="111">
        <f t="shared" si="49"/>
        <v>0</v>
      </c>
      <c r="J75" s="111">
        <v>0</v>
      </c>
      <c r="K75" s="111">
        <v>0</v>
      </c>
      <c r="L75" s="111">
        <v>0</v>
      </c>
      <c r="M75" s="111">
        <v>0</v>
      </c>
      <c r="N75" s="111">
        <f t="shared" si="50"/>
        <v>0</v>
      </c>
      <c r="O75" s="111">
        <f t="shared" si="41"/>
        <v>0</v>
      </c>
      <c r="P75" s="111">
        <f t="shared" si="51"/>
        <v>0</v>
      </c>
      <c r="Q75" s="111">
        <f t="shared" si="51"/>
        <v>0</v>
      </c>
      <c r="R75" s="112">
        <f t="shared" si="52"/>
        <v>0</v>
      </c>
      <c r="S75" s="112">
        <f t="shared" si="52"/>
        <v>0</v>
      </c>
      <c r="T75" s="117" t="s">
        <v>20</v>
      </c>
    </row>
    <row r="76" spans="1:20" ht="31.5">
      <c r="A76" s="110" t="s">
        <v>111</v>
      </c>
      <c r="B76" s="41" t="str">
        <f>'Форма 1'!C76</f>
        <v>«Установка приборов учета, класс напряжения 110 кВ и выше, всего, в том числе:»</v>
      </c>
      <c r="C76" s="125" t="str">
        <f>'Форма 1'!D76</f>
        <v>Г</v>
      </c>
      <c r="D76" s="85" t="s">
        <v>146</v>
      </c>
      <c r="E76" s="458">
        <v>0</v>
      </c>
      <c r="F76" s="111">
        <v>0</v>
      </c>
      <c r="G76" s="111">
        <v>0</v>
      </c>
      <c r="H76" s="111">
        <f t="shared" si="49"/>
        <v>0</v>
      </c>
      <c r="I76" s="111">
        <f t="shared" si="49"/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f t="shared" si="50"/>
        <v>0</v>
      </c>
      <c r="O76" s="111">
        <f t="shared" si="41"/>
        <v>0</v>
      </c>
      <c r="P76" s="111">
        <f t="shared" si="51"/>
        <v>0</v>
      </c>
      <c r="Q76" s="111">
        <f t="shared" si="51"/>
        <v>0</v>
      </c>
      <c r="R76" s="112">
        <f t="shared" si="52"/>
        <v>0</v>
      </c>
      <c r="S76" s="112">
        <f t="shared" si="52"/>
        <v>0</v>
      </c>
      <c r="T76" s="117" t="s">
        <v>20</v>
      </c>
    </row>
    <row r="77" spans="1:20" ht="31.5">
      <c r="A77" s="110" t="s">
        <v>113</v>
      </c>
      <c r="B77" s="41" t="str">
        <f>'Форма 1'!C77</f>
        <v>«Включение приборов учета в систему сбора и передачи данных, класс напряжения 0,22 (0,4) кВ, всего, в том числе:»</v>
      </c>
      <c r="C77" s="125" t="str">
        <f>'Форма 1'!D77</f>
        <v>Г</v>
      </c>
      <c r="D77" s="85" t="s">
        <v>146</v>
      </c>
      <c r="E77" s="458">
        <v>0</v>
      </c>
      <c r="F77" s="111">
        <v>0</v>
      </c>
      <c r="G77" s="111">
        <v>0</v>
      </c>
      <c r="H77" s="111">
        <f t="shared" si="49"/>
        <v>0</v>
      </c>
      <c r="I77" s="111">
        <f t="shared" si="49"/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f t="shared" si="50"/>
        <v>0</v>
      </c>
      <c r="O77" s="111">
        <f t="shared" si="41"/>
        <v>0</v>
      </c>
      <c r="P77" s="111">
        <f t="shared" si="51"/>
        <v>0</v>
      </c>
      <c r="Q77" s="111">
        <f t="shared" si="51"/>
        <v>0</v>
      </c>
      <c r="R77" s="112">
        <f t="shared" si="52"/>
        <v>0</v>
      </c>
      <c r="S77" s="112">
        <f t="shared" si="52"/>
        <v>0</v>
      </c>
      <c r="T77" s="117" t="s">
        <v>20</v>
      </c>
    </row>
    <row r="78" spans="1:20" ht="31.5">
      <c r="A78" s="110" t="s">
        <v>115</v>
      </c>
      <c r="B78" s="41" t="str">
        <f>'Форма 1'!C78</f>
        <v>«Включение приборов учета в систему сбора и передачи данных, класс напряжения 6 (10) кВ, всего, в том числе:»</v>
      </c>
      <c r="C78" s="125" t="str">
        <f>'Форма 1'!D78</f>
        <v>Г</v>
      </c>
      <c r="D78" s="85" t="s">
        <v>146</v>
      </c>
      <c r="E78" s="458">
        <v>0</v>
      </c>
      <c r="F78" s="111">
        <v>0</v>
      </c>
      <c r="G78" s="111">
        <v>0</v>
      </c>
      <c r="H78" s="111">
        <f t="shared" si="49"/>
        <v>0</v>
      </c>
      <c r="I78" s="111">
        <f t="shared" si="49"/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f t="shared" si="50"/>
        <v>0</v>
      </c>
      <c r="O78" s="111">
        <f t="shared" si="41"/>
        <v>0</v>
      </c>
      <c r="P78" s="111">
        <f t="shared" si="51"/>
        <v>0</v>
      </c>
      <c r="Q78" s="111">
        <f t="shared" si="51"/>
        <v>0</v>
      </c>
      <c r="R78" s="112">
        <f t="shared" si="52"/>
        <v>0</v>
      </c>
      <c r="S78" s="112">
        <f t="shared" si="52"/>
        <v>0</v>
      </c>
      <c r="T78" s="117" t="s">
        <v>20</v>
      </c>
    </row>
    <row r="79" spans="1:20" ht="31.5">
      <c r="A79" s="110" t="s">
        <v>117</v>
      </c>
      <c r="B79" s="41" t="str">
        <f>'Форма 1'!C79</f>
        <v>«Включение приборов учета в систему сбора и передачи данных, класс напряжения 35 кВ, всего, в том числе:»</v>
      </c>
      <c r="C79" s="125" t="str">
        <f>'Форма 1'!D79</f>
        <v>Г</v>
      </c>
      <c r="D79" s="85" t="s">
        <v>146</v>
      </c>
      <c r="E79" s="458">
        <v>0</v>
      </c>
      <c r="F79" s="111">
        <v>0</v>
      </c>
      <c r="G79" s="111">
        <v>0</v>
      </c>
      <c r="H79" s="111">
        <f t="shared" si="49"/>
        <v>0</v>
      </c>
      <c r="I79" s="111">
        <f t="shared" si="49"/>
        <v>0</v>
      </c>
      <c r="J79" s="111">
        <v>0</v>
      </c>
      <c r="K79" s="111">
        <v>0</v>
      </c>
      <c r="L79" s="111">
        <v>0</v>
      </c>
      <c r="M79" s="111">
        <v>0</v>
      </c>
      <c r="N79" s="111">
        <f t="shared" si="50"/>
        <v>0</v>
      </c>
      <c r="O79" s="111">
        <f t="shared" si="41"/>
        <v>0</v>
      </c>
      <c r="P79" s="111">
        <f t="shared" si="51"/>
        <v>0</v>
      </c>
      <c r="Q79" s="111">
        <f t="shared" si="51"/>
        <v>0</v>
      </c>
      <c r="R79" s="112">
        <f t="shared" si="52"/>
        <v>0</v>
      </c>
      <c r="S79" s="112">
        <f t="shared" si="52"/>
        <v>0</v>
      </c>
      <c r="T79" s="117" t="s">
        <v>20</v>
      </c>
    </row>
    <row r="80" spans="1:20" ht="47.25">
      <c r="A80" s="110" t="s">
        <v>119</v>
      </c>
      <c r="B80" s="41" t="str">
        <f>'Форма 1'!C80</f>
        <v>«Включение приборов учета в систему сбора и передачи данных, класс напряжения 110 кВ и выше, всего, в том числе:»</v>
      </c>
      <c r="C80" s="125" t="str">
        <f>'Форма 1'!D80</f>
        <v>Г</v>
      </c>
      <c r="D80" s="85" t="s">
        <v>146</v>
      </c>
      <c r="E80" s="458">
        <v>0</v>
      </c>
      <c r="F80" s="111">
        <v>0</v>
      </c>
      <c r="G80" s="111">
        <v>0</v>
      </c>
      <c r="H80" s="111">
        <f t="shared" si="49"/>
        <v>0</v>
      </c>
      <c r="I80" s="111">
        <f t="shared" si="49"/>
        <v>0</v>
      </c>
      <c r="J80" s="111">
        <v>0</v>
      </c>
      <c r="K80" s="111">
        <v>0</v>
      </c>
      <c r="L80" s="111">
        <v>0</v>
      </c>
      <c r="M80" s="111">
        <v>0</v>
      </c>
      <c r="N80" s="111">
        <f t="shared" si="50"/>
        <v>0</v>
      </c>
      <c r="O80" s="111">
        <f t="shared" si="41"/>
        <v>0</v>
      </c>
      <c r="P80" s="111">
        <f t="shared" si="51"/>
        <v>0</v>
      </c>
      <c r="Q80" s="111">
        <f t="shared" si="51"/>
        <v>0</v>
      </c>
      <c r="R80" s="112">
        <f t="shared" si="52"/>
        <v>0</v>
      </c>
      <c r="S80" s="112">
        <f t="shared" si="52"/>
        <v>0</v>
      </c>
      <c r="T80" s="117" t="s">
        <v>20</v>
      </c>
    </row>
    <row r="81" spans="1:20" ht="47.25">
      <c r="A81" s="120" t="s">
        <v>121</v>
      </c>
      <c r="B81" s="31" t="str">
        <f>'Форма 1'!C81</f>
        <v>Реконструкция, модернизация, техническое перевооружение прочих объектов основных средств, всего, в том числе:</v>
      </c>
      <c r="C81" s="126" t="str">
        <f>'Форма 1'!D81</f>
        <v>Г</v>
      </c>
      <c r="D81" s="86" t="s">
        <v>146</v>
      </c>
      <c r="E81" s="459">
        <f>E82+E84</f>
        <v>0</v>
      </c>
      <c r="F81" s="121">
        <f>F82+F84</f>
        <v>0</v>
      </c>
      <c r="G81" s="121">
        <f>G82+G84</f>
        <v>0</v>
      </c>
      <c r="H81" s="121">
        <f t="shared" si="49"/>
        <v>0</v>
      </c>
      <c r="I81" s="121">
        <f t="shared" si="49"/>
        <v>0</v>
      </c>
      <c r="J81" s="121">
        <f>J82+J84</f>
        <v>0</v>
      </c>
      <c r="K81" s="121">
        <f>K82+K84</f>
        <v>0</v>
      </c>
      <c r="L81" s="121">
        <f>L82+L84</f>
        <v>0</v>
      </c>
      <c r="M81" s="121">
        <f>M82+M84</f>
        <v>2.9809971599999998</v>
      </c>
      <c r="N81" s="121">
        <f t="shared" si="50"/>
        <v>0</v>
      </c>
      <c r="O81" s="121">
        <f t="shared" si="41"/>
        <v>-2.9809971599999998</v>
      </c>
      <c r="P81" s="121">
        <f t="shared" si="51"/>
        <v>0</v>
      </c>
      <c r="Q81" s="121">
        <f t="shared" si="51"/>
        <v>2.9809971599999998</v>
      </c>
      <c r="R81" s="122">
        <f t="shared" si="52"/>
        <v>0</v>
      </c>
      <c r="S81" s="122">
        <f t="shared" si="52"/>
        <v>0</v>
      </c>
      <c r="T81" s="123" t="s">
        <v>20</v>
      </c>
    </row>
    <row r="82" spans="1:20" ht="31.5">
      <c r="A82" s="110" t="s">
        <v>123</v>
      </c>
      <c r="B82" s="52" t="str">
        <f>'Форма 1'!C82</f>
        <v>Реконструкция прочих объектов основных средств, всего, в том числе:</v>
      </c>
      <c r="C82" s="125" t="str">
        <f>'Форма 1'!D82</f>
        <v>Г</v>
      </c>
      <c r="D82" s="85" t="s">
        <v>146</v>
      </c>
      <c r="E82" s="460">
        <v>0</v>
      </c>
      <c r="F82" s="111">
        <f>SUM(F83:F83)</f>
        <v>0</v>
      </c>
      <c r="G82" s="111">
        <f>SUM(G83:G83)</f>
        <v>0</v>
      </c>
      <c r="H82" s="111">
        <f t="shared" si="49"/>
        <v>0</v>
      </c>
      <c r="I82" s="111">
        <f t="shared" si="49"/>
        <v>0</v>
      </c>
      <c r="J82" s="111">
        <f>SUM(J83:J83)</f>
        <v>0</v>
      </c>
      <c r="K82" s="111">
        <f>SUM(K83:K83)</f>
        <v>0</v>
      </c>
      <c r="L82" s="111">
        <f>SUM(L83:L83)</f>
        <v>0</v>
      </c>
      <c r="M82" s="111">
        <f>SUM(M83:M83)</f>
        <v>2.9809971599999998</v>
      </c>
      <c r="N82" s="111">
        <f t="shared" si="50"/>
        <v>0</v>
      </c>
      <c r="O82" s="111">
        <f t="shared" si="41"/>
        <v>-2.9809971599999998</v>
      </c>
      <c r="P82" s="111">
        <f t="shared" si="51"/>
        <v>0</v>
      </c>
      <c r="Q82" s="111">
        <f t="shared" si="51"/>
        <v>2.9809971599999998</v>
      </c>
      <c r="R82" s="112">
        <f t="shared" si="52"/>
        <v>0</v>
      </c>
      <c r="S82" s="112">
        <f t="shared" si="52"/>
        <v>0</v>
      </c>
      <c r="T82" s="117" t="s">
        <v>20</v>
      </c>
    </row>
    <row r="83" spans="1:20" ht="31.5">
      <c r="A83" s="95" t="s">
        <v>123</v>
      </c>
      <c r="B83" s="48" t="str">
        <f>'Форма 1'!C83</f>
        <v>Реконструкция крыши производственного цеха в здании Диспетчерской РЭС (1 ед.)</v>
      </c>
      <c r="C83" s="49" t="str">
        <f>'Форма 1'!D83</f>
        <v>К_1.7</v>
      </c>
      <c r="D83" s="84" t="s">
        <v>146</v>
      </c>
      <c r="E83" s="461">
        <v>0</v>
      </c>
      <c r="F83" s="96">
        <v>0</v>
      </c>
      <c r="G83" s="96">
        <v>0</v>
      </c>
      <c r="H83" s="113">
        <f t="shared" si="49"/>
        <v>0</v>
      </c>
      <c r="I83" s="113">
        <f t="shared" si="49"/>
        <v>0</v>
      </c>
      <c r="J83" s="96">
        <v>0</v>
      </c>
      <c r="K83" s="353">
        <v>0</v>
      </c>
      <c r="L83" s="96">
        <v>0</v>
      </c>
      <c r="M83" s="96">
        <v>2.9809971599999998</v>
      </c>
      <c r="N83" s="113">
        <f t="shared" si="50"/>
        <v>0</v>
      </c>
      <c r="O83" s="113">
        <f t="shared" si="41"/>
        <v>-2.9809971599999998</v>
      </c>
      <c r="P83" s="113">
        <f t="shared" si="51"/>
        <v>0</v>
      </c>
      <c r="Q83" s="113">
        <f>M83-K83</f>
        <v>2.9809971599999998</v>
      </c>
      <c r="R83" s="115">
        <f t="shared" si="52"/>
        <v>0</v>
      </c>
      <c r="S83" s="115">
        <f t="shared" si="52"/>
        <v>0</v>
      </c>
      <c r="T83" s="116" t="s">
        <v>164</v>
      </c>
    </row>
    <row r="84" spans="1:20" ht="31.5">
      <c r="A84" s="110" t="s">
        <v>125</v>
      </c>
      <c r="B84" s="52" t="str">
        <f>'Форма 1'!C84</f>
        <v>Модернизация, техническое перевооружение прочих объектов основных средств, всего, в том числе:</v>
      </c>
      <c r="C84" s="42" t="str">
        <f>'Форма 1'!D84</f>
        <v>Г</v>
      </c>
      <c r="D84" s="85" t="s">
        <v>146</v>
      </c>
      <c r="E84" s="460">
        <v>0</v>
      </c>
      <c r="F84" s="111">
        <v>0</v>
      </c>
      <c r="G84" s="111">
        <v>0</v>
      </c>
      <c r="H84" s="111">
        <f t="shared" ref="H84" si="80">IF(D84="НД",0,(D84-F84))</f>
        <v>0</v>
      </c>
      <c r="I84" s="111">
        <f t="shared" ref="I84" si="81">IF(E84="НД",0,(E84-G84))</f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f t="shared" ref="N84" si="82">H84-L84</f>
        <v>0</v>
      </c>
      <c r="O84" s="111">
        <f t="shared" si="41"/>
        <v>0</v>
      </c>
      <c r="P84" s="111">
        <f t="shared" ref="P84" si="83">L84-J84</f>
        <v>0</v>
      </c>
      <c r="Q84" s="111">
        <f t="shared" ref="Q84" si="84">M84-K84</f>
        <v>0</v>
      </c>
      <c r="R84" s="112">
        <f t="shared" ref="R84" si="85">IF((J84)=0,0,(L84/J84))</f>
        <v>0</v>
      </c>
      <c r="S84" s="112">
        <f t="shared" ref="S84" si="86">IF((K84)=0,0,(M84/K84))</f>
        <v>0</v>
      </c>
      <c r="T84" s="117" t="s">
        <v>20</v>
      </c>
    </row>
    <row r="85" spans="1:20" ht="63">
      <c r="A85" s="102" t="s">
        <v>127</v>
      </c>
      <c r="B85" s="50" t="str">
        <f>'Форма 1'!C85</f>
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</c>
      <c r="C85" s="127" t="str">
        <f>'Форма 1'!D85</f>
        <v>Г</v>
      </c>
      <c r="D85" s="69" t="s">
        <v>146</v>
      </c>
      <c r="E85" s="457">
        <f t="shared" ref="E85" si="87">E86+E87</f>
        <v>0</v>
      </c>
      <c r="F85" s="103">
        <f t="shared" ref="F85:G85" si="88">F86+F87</f>
        <v>0</v>
      </c>
      <c r="G85" s="103">
        <f t="shared" si="88"/>
        <v>0</v>
      </c>
      <c r="H85" s="103">
        <f t="shared" ref="H85:H98" si="89">IF(D86="НД",0,(D86-F85))</f>
        <v>0</v>
      </c>
      <c r="I85" s="103">
        <f t="shared" ref="I85:I99" si="90">IF(E85="НД",0,(E85-G85))</f>
        <v>0</v>
      </c>
      <c r="J85" s="103">
        <f t="shared" ref="J85:M85" si="91">J86+J87</f>
        <v>0</v>
      </c>
      <c r="K85" s="103">
        <f t="shared" si="91"/>
        <v>0</v>
      </c>
      <c r="L85" s="103">
        <f t="shared" si="91"/>
        <v>0</v>
      </c>
      <c r="M85" s="103">
        <f t="shared" si="91"/>
        <v>0</v>
      </c>
      <c r="N85" s="103">
        <f t="shared" ref="N85:N99" si="92">H85-L85</f>
        <v>0</v>
      </c>
      <c r="O85" s="103">
        <f t="shared" si="41"/>
        <v>0</v>
      </c>
      <c r="P85" s="103">
        <f t="shared" ref="P85:Q99" si="93">L85-J85</f>
        <v>0</v>
      </c>
      <c r="Q85" s="103">
        <f t="shared" si="93"/>
        <v>0</v>
      </c>
      <c r="R85" s="104">
        <f t="shared" ref="R85:S99" si="94">IF((J85)=0,0,(L85/J85))</f>
        <v>0</v>
      </c>
      <c r="S85" s="104">
        <f t="shared" si="94"/>
        <v>0</v>
      </c>
      <c r="T85" s="119" t="s">
        <v>20</v>
      </c>
    </row>
    <row r="86" spans="1:20" ht="47.25">
      <c r="A86" s="106" t="s">
        <v>129</v>
      </c>
      <c r="B86" s="31" t="str">
        <f>'Форма 1'!C86</f>
        <v>Инвестиционные проекты, предусмотренные схемой и программой развития Единой энергетической системы России, всего, в том числе:</v>
      </c>
      <c r="C86" s="126" t="str">
        <f>'Форма 1'!D86</f>
        <v>Г</v>
      </c>
      <c r="D86" s="70" t="s">
        <v>146</v>
      </c>
      <c r="E86" s="462">
        <v>0</v>
      </c>
      <c r="F86" s="107">
        <v>0</v>
      </c>
      <c r="G86" s="107">
        <v>0</v>
      </c>
      <c r="H86" s="107">
        <f t="shared" si="89"/>
        <v>0</v>
      </c>
      <c r="I86" s="107">
        <f t="shared" si="90"/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f t="shared" si="92"/>
        <v>0</v>
      </c>
      <c r="O86" s="107">
        <f t="shared" si="41"/>
        <v>0</v>
      </c>
      <c r="P86" s="107">
        <f t="shared" si="93"/>
        <v>0</v>
      </c>
      <c r="Q86" s="107">
        <f t="shared" si="93"/>
        <v>0</v>
      </c>
      <c r="R86" s="108">
        <f t="shared" si="94"/>
        <v>0</v>
      </c>
      <c r="S86" s="108">
        <f t="shared" si="94"/>
        <v>0</v>
      </c>
      <c r="T86" s="118" t="s">
        <v>20</v>
      </c>
    </row>
    <row r="87" spans="1:20" ht="47.25">
      <c r="A87" s="106" t="s">
        <v>131</v>
      </c>
      <c r="B87" s="31" t="str">
        <f>'Форма 1'!C87</f>
        <v>Инвестиционные проекты, предусмотренные схемой и программой развития субъекта Российской Федерации, всего, в том числе:</v>
      </c>
      <c r="C87" s="126" t="str">
        <f>'Форма 1'!D87</f>
        <v>Г</v>
      </c>
      <c r="D87" s="70" t="s">
        <v>146</v>
      </c>
      <c r="E87" s="463">
        <v>0</v>
      </c>
      <c r="F87" s="107">
        <v>0</v>
      </c>
      <c r="G87" s="107">
        <v>0</v>
      </c>
      <c r="H87" s="107">
        <f t="shared" si="89"/>
        <v>0</v>
      </c>
      <c r="I87" s="107">
        <f t="shared" ref="I87" si="95">IF(E87="НД",0,(E87-G87))</f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f t="shared" ref="N87" si="96">H87-L87</f>
        <v>0</v>
      </c>
      <c r="O87" s="107">
        <f t="shared" si="41"/>
        <v>0</v>
      </c>
      <c r="P87" s="107">
        <f t="shared" ref="P87" si="97">L87-J87</f>
        <v>0</v>
      </c>
      <c r="Q87" s="107">
        <f t="shared" ref="Q87" si="98">M87-K87</f>
        <v>0</v>
      </c>
      <c r="R87" s="108">
        <f t="shared" ref="R87" si="99">IF((J87)=0,0,(L87/J87))</f>
        <v>0</v>
      </c>
      <c r="S87" s="108">
        <f t="shared" ref="S87" si="100">IF((K87)=0,0,(M87/K87))</f>
        <v>0</v>
      </c>
      <c r="T87" s="118" t="s">
        <v>20</v>
      </c>
    </row>
    <row r="88" spans="1:20" ht="31.5">
      <c r="A88" s="102" t="s">
        <v>133</v>
      </c>
      <c r="B88" s="50" t="str">
        <f>'Форма 1'!C88</f>
        <v>Прочее новое строительство объектов электросетевого хозяйства, всего, в том числе:</v>
      </c>
      <c r="C88" s="127" t="str">
        <f>'Форма 1'!D88</f>
        <v>Г</v>
      </c>
      <c r="D88" s="69" t="s">
        <v>146</v>
      </c>
      <c r="E88" s="464">
        <v>0</v>
      </c>
      <c r="F88" s="103">
        <v>0</v>
      </c>
      <c r="G88" s="103">
        <v>0</v>
      </c>
      <c r="H88" s="103">
        <f t="shared" si="89"/>
        <v>0</v>
      </c>
      <c r="I88" s="103">
        <f t="shared" ref="I88" si="101">IF(E88="НД",0,(E88-G88))</f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f t="shared" ref="N88" si="102">H88-L88</f>
        <v>0</v>
      </c>
      <c r="O88" s="103">
        <f t="shared" si="41"/>
        <v>0</v>
      </c>
      <c r="P88" s="103">
        <f t="shared" ref="P88" si="103">L88-J88</f>
        <v>0</v>
      </c>
      <c r="Q88" s="103">
        <f t="shared" ref="Q88" si="104">M88-K88</f>
        <v>0</v>
      </c>
      <c r="R88" s="104">
        <f t="shared" ref="R88" si="105">IF((J88)=0,0,(L88/J88))</f>
        <v>0</v>
      </c>
      <c r="S88" s="104">
        <f t="shared" ref="S88" si="106">IF((K88)=0,0,(M88/K88))</f>
        <v>0</v>
      </c>
      <c r="T88" s="119" t="s">
        <v>20</v>
      </c>
    </row>
    <row r="89" spans="1:20" ht="31.5">
      <c r="A89" s="102" t="s">
        <v>135</v>
      </c>
      <c r="B89" s="50" t="str">
        <f>'Форма 1'!C89</f>
        <v>Покупка земельных участков для целей реализации инвестиционных проектов, всего, в том числе:</v>
      </c>
      <c r="C89" s="127" t="str">
        <f>'Форма 1'!D89</f>
        <v>Г</v>
      </c>
      <c r="D89" s="69" t="s">
        <v>146</v>
      </c>
      <c r="E89" s="464">
        <v>0</v>
      </c>
      <c r="F89" s="103">
        <v>0</v>
      </c>
      <c r="G89" s="103">
        <v>0</v>
      </c>
      <c r="H89" s="103">
        <f t="shared" si="89"/>
        <v>0</v>
      </c>
      <c r="I89" s="103">
        <f t="shared" si="90"/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f t="shared" si="92"/>
        <v>0</v>
      </c>
      <c r="O89" s="103">
        <f t="shared" si="41"/>
        <v>0</v>
      </c>
      <c r="P89" s="103">
        <f t="shared" si="93"/>
        <v>0</v>
      </c>
      <c r="Q89" s="103">
        <f t="shared" si="93"/>
        <v>0</v>
      </c>
      <c r="R89" s="104">
        <f t="shared" si="94"/>
        <v>0</v>
      </c>
      <c r="S89" s="104">
        <f t="shared" si="94"/>
        <v>0</v>
      </c>
      <c r="T89" s="119" t="s">
        <v>20</v>
      </c>
    </row>
    <row r="90" spans="1:20" ht="24.75" customHeight="1">
      <c r="A90" s="102" t="s">
        <v>137</v>
      </c>
      <c r="B90" s="25" t="str">
        <f>'Форма 1'!C90</f>
        <v>Прочие инвестиционные проекты, всего, в том числе:</v>
      </c>
      <c r="C90" s="127" t="str">
        <f>'Форма 1'!D90</f>
        <v>Г</v>
      </c>
      <c r="D90" s="69" t="s">
        <v>146</v>
      </c>
      <c r="E90" s="457">
        <f>SUM(E91:E99)</f>
        <v>14.078000000000001</v>
      </c>
      <c r="F90" s="103">
        <f>SUM(F91:F99)</f>
        <v>0</v>
      </c>
      <c r="G90" s="103">
        <f>SUM(G91:G99)</f>
        <v>0</v>
      </c>
      <c r="H90" s="103">
        <f t="shared" si="89"/>
        <v>0</v>
      </c>
      <c r="I90" s="103">
        <f t="shared" si="90"/>
        <v>14.078000000000001</v>
      </c>
      <c r="J90" s="103">
        <f>SUM(J91:J99)</f>
        <v>0</v>
      </c>
      <c r="K90" s="103">
        <f>SUM(K91:K99)</f>
        <v>0</v>
      </c>
      <c r="L90" s="103">
        <f>SUM(L91:L99)</f>
        <v>0</v>
      </c>
      <c r="M90" s="103">
        <f>SUM(M91:M99)</f>
        <v>2.4682111600000001</v>
      </c>
      <c r="N90" s="103">
        <f t="shared" si="92"/>
        <v>0</v>
      </c>
      <c r="O90" s="103">
        <f t="shared" si="41"/>
        <v>11.60978884</v>
      </c>
      <c r="P90" s="103">
        <f t="shared" si="93"/>
        <v>0</v>
      </c>
      <c r="Q90" s="103">
        <f t="shared" si="93"/>
        <v>2.4682111600000001</v>
      </c>
      <c r="R90" s="104">
        <f t="shared" si="94"/>
        <v>0</v>
      </c>
      <c r="S90" s="104">
        <f t="shared" si="94"/>
        <v>0</v>
      </c>
      <c r="T90" s="119" t="s">
        <v>20</v>
      </c>
    </row>
    <row r="91" spans="1:20" ht="31.5">
      <c r="A91" s="95" t="s">
        <v>137</v>
      </c>
      <c r="B91" s="48" t="str">
        <f>'Форма 1'!C91</f>
        <v>Приобретение экскаватора-погрузчика CAT 432F2LRC с дополнительным оборудованием (1 ед.)</v>
      </c>
      <c r="C91" s="49" t="str">
        <f>'Форма 1'!D91</f>
        <v>K_4.1</v>
      </c>
      <c r="D91" s="84" t="s">
        <v>146</v>
      </c>
      <c r="E91" s="465">
        <v>11.8</v>
      </c>
      <c r="F91" s="96">
        <v>0</v>
      </c>
      <c r="G91" s="96">
        <v>0</v>
      </c>
      <c r="H91" s="113">
        <f t="shared" si="89"/>
        <v>0</v>
      </c>
      <c r="I91" s="113">
        <f t="shared" si="90"/>
        <v>11.8</v>
      </c>
      <c r="J91" s="96">
        <v>0</v>
      </c>
      <c r="K91" s="96">
        <v>0</v>
      </c>
      <c r="L91" s="96">
        <v>0</v>
      </c>
      <c r="M91" s="96">
        <v>0</v>
      </c>
      <c r="N91" s="113">
        <f t="shared" si="92"/>
        <v>0</v>
      </c>
      <c r="O91" s="113">
        <f t="shared" si="41"/>
        <v>11.8</v>
      </c>
      <c r="P91" s="113">
        <f t="shared" si="93"/>
        <v>0</v>
      </c>
      <c r="Q91" s="113">
        <f t="shared" si="93"/>
        <v>0</v>
      </c>
      <c r="R91" s="115">
        <f t="shared" si="94"/>
        <v>0</v>
      </c>
      <c r="S91" s="115">
        <f t="shared" si="94"/>
        <v>0</v>
      </c>
      <c r="T91" s="116" t="s">
        <v>164</v>
      </c>
    </row>
    <row r="92" spans="1:20" ht="21.75" customHeight="1">
      <c r="A92" s="95" t="s">
        <v>137</v>
      </c>
      <c r="B92" s="48" t="str">
        <f>'Форма 1'!C92</f>
        <v>Приобретение передвижных ДЭС 100 и 60 киловатт (2ед.)</v>
      </c>
      <c r="C92" s="49" t="str">
        <f>'Форма 1'!D92</f>
        <v>K_4.2</v>
      </c>
      <c r="D92" s="84" t="s">
        <v>146</v>
      </c>
      <c r="E92" s="465">
        <v>2.278</v>
      </c>
      <c r="F92" s="96">
        <v>0</v>
      </c>
      <c r="G92" s="96">
        <v>0</v>
      </c>
      <c r="H92" s="113">
        <f t="shared" si="89"/>
        <v>0</v>
      </c>
      <c r="I92" s="113">
        <f t="shared" si="90"/>
        <v>2.278</v>
      </c>
      <c r="J92" s="96">
        <v>0</v>
      </c>
      <c r="K92" s="96">
        <v>0</v>
      </c>
      <c r="L92" s="96">
        <v>0</v>
      </c>
      <c r="M92" s="96">
        <v>0</v>
      </c>
      <c r="N92" s="113">
        <f t="shared" si="92"/>
        <v>0</v>
      </c>
      <c r="O92" s="113">
        <f t="shared" si="41"/>
        <v>2.278</v>
      </c>
      <c r="P92" s="113">
        <f t="shared" si="93"/>
        <v>0</v>
      </c>
      <c r="Q92" s="113">
        <f t="shared" si="93"/>
        <v>0</v>
      </c>
      <c r="R92" s="115">
        <f t="shared" si="94"/>
        <v>0</v>
      </c>
      <c r="S92" s="115">
        <f t="shared" si="94"/>
        <v>0</v>
      </c>
      <c r="T92" s="116" t="s">
        <v>164</v>
      </c>
    </row>
    <row r="93" spans="1:20" ht="21.75" customHeight="1">
      <c r="A93" s="95" t="s">
        <v>137</v>
      </c>
      <c r="B93" s="48" t="str">
        <f>'Форма 1'!C93</f>
        <v>Приобретение легкового автомобиля для нужд ЗАО "НРЭС" (1 ед.)</v>
      </c>
      <c r="C93" s="49" t="str">
        <f>'Форма 1'!D93</f>
        <v>K_4.3</v>
      </c>
      <c r="D93" s="84" t="s">
        <v>146</v>
      </c>
      <c r="E93" s="461">
        <v>0</v>
      </c>
      <c r="F93" s="96">
        <v>0</v>
      </c>
      <c r="G93" s="96">
        <v>0</v>
      </c>
      <c r="H93" s="113">
        <f t="shared" si="89"/>
        <v>0</v>
      </c>
      <c r="I93" s="113">
        <f t="shared" si="90"/>
        <v>0</v>
      </c>
      <c r="J93" s="96">
        <v>0</v>
      </c>
      <c r="K93" s="353">
        <v>0</v>
      </c>
      <c r="L93" s="96">
        <v>0</v>
      </c>
      <c r="M93" s="96">
        <v>1.810524</v>
      </c>
      <c r="N93" s="113">
        <f t="shared" si="92"/>
        <v>0</v>
      </c>
      <c r="O93" s="113">
        <f t="shared" si="41"/>
        <v>-1.810524</v>
      </c>
      <c r="P93" s="113">
        <f t="shared" si="93"/>
        <v>0</v>
      </c>
      <c r="Q93" s="113">
        <f t="shared" si="93"/>
        <v>1.810524</v>
      </c>
      <c r="R93" s="115">
        <f t="shared" si="94"/>
        <v>0</v>
      </c>
      <c r="S93" s="115">
        <f t="shared" si="94"/>
        <v>0</v>
      </c>
      <c r="T93" s="116" t="s">
        <v>164</v>
      </c>
    </row>
    <row r="94" spans="1:20" ht="21.75" customHeight="1">
      <c r="A94" s="95" t="s">
        <v>137</v>
      </c>
      <c r="B94" s="48" t="str">
        <f>'Форма 1'!C94</f>
        <v>Приобретение бензопилы МS 361 (3,4кВт,45 см) (1 ед.)</v>
      </c>
      <c r="C94" s="49" t="str">
        <f>'Форма 1'!D94</f>
        <v>K_4.4</v>
      </c>
      <c r="D94" s="84" t="s">
        <v>146</v>
      </c>
      <c r="E94" s="461">
        <v>0</v>
      </c>
      <c r="F94" s="96">
        <v>0</v>
      </c>
      <c r="G94" s="96">
        <v>0</v>
      </c>
      <c r="H94" s="113">
        <f t="shared" si="89"/>
        <v>0</v>
      </c>
      <c r="I94" s="113">
        <f t="shared" si="90"/>
        <v>0</v>
      </c>
      <c r="J94" s="96">
        <v>0</v>
      </c>
      <c r="K94" s="353">
        <v>0</v>
      </c>
      <c r="L94" s="96">
        <v>0</v>
      </c>
      <c r="M94" s="96">
        <v>5.1150000000000001E-2</v>
      </c>
      <c r="N94" s="113">
        <f t="shared" si="92"/>
        <v>0</v>
      </c>
      <c r="O94" s="113">
        <f t="shared" si="41"/>
        <v>-5.1150000000000001E-2</v>
      </c>
      <c r="P94" s="113">
        <f t="shared" si="93"/>
        <v>0</v>
      </c>
      <c r="Q94" s="113">
        <f t="shared" si="93"/>
        <v>5.1150000000000001E-2</v>
      </c>
      <c r="R94" s="115">
        <f t="shared" si="94"/>
        <v>0</v>
      </c>
      <c r="S94" s="115">
        <f t="shared" si="94"/>
        <v>0</v>
      </c>
      <c r="T94" s="116" t="s">
        <v>164</v>
      </c>
    </row>
    <row r="95" spans="1:20" ht="63">
      <c r="A95" s="95" t="s">
        <v>137</v>
      </c>
      <c r="B95" s="48" t="str">
        <f>'Форма 1'!C95</f>
        <v>Монтаж беспроводной системы пожарной сигнализации и речевого оповещения о пожере в здании Диспетчерской РЭС по адресу: РС(Я), г.Нерюнгри, ул.Комсомольская, д.31 (1 ед.)</v>
      </c>
      <c r="C95" s="49" t="str">
        <f>'Форма 1'!D95</f>
        <v>K_4.5</v>
      </c>
      <c r="D95" s="84" t="s">
        <v>146</v>
      </c>
      <c r="E95" s="461">
        <v>0</v>
      </c>
      <c r="F95" s="96">
        <v>0</v>
      </c>
      <c r="G95" s="96">
        <v>0</v>
      </c>
      <c r="H95" s="113">
        <f t="shared" si="89"/>
        <v>0</v>
      </c>
      <c r="I95" s="113">
        <f t="shared" si="90"/>
        <v>0</v>
      </c>
      <c r="J95" s="96">
        <v>0</v>
      </c>
      <c r="K95" s="353">
        <v>0</v>
      </c>
      <c r="L95" s="96">
        <v>0</v>
      </c>
      <c r="M95" s="96">
        <v>0.11809500000000001</v>
      </c>
      <c r="N95" s="113">
        <f t="shared" si="92"/>
        <v>0</v>
      </c>
      <c r="O95" s="113">
        <f t="shared" si="41"/>
        <v>-0.11809500000000001</v>
      </c>
      <c r="P95" s="113">
        <f t="shared" si="93"/>
        <v>0</v>
      </c>
      <c r="Q95" s="113">
        <f t="shared" si="93"/>
        <v>0.11809500000000001</v>
      </c>
      <c r="R95" s="115">
        <f t="shared" si="94"/>
        <v>0</v>
      </c>
      <c r="S95" s="115">
        <f t="shared" si="94"/>
        <v>0</v>
      </c>
      <c r="T95" s="116" t="s">
        <v>164</v>
      </c>
    </row>
    <row r="96" spans="1:20" ht="31.5">
      <c r="A96" s="95" t="s">
        <v>137</v>
      </c>
      <c r="B96" s="48" t="str">
        <f>'Форма 1'!C96</f>
        <v>Приобретение выключателя автом. ВА 5341-330010 1000А-690АС-УХЛЗ-КЭАЗ (1 ед.)</v>
      </c>
      <c r="C96" s="49" t="str">
        <f>'Форма 1'!D96</f>
        <v>K_4.6</v>
      </c>
      <c r="D96" s="84" t="s">
        <v>146</v>
      </c>
      <c r="E96" s="461">
        <v>0</v>
      </c>
      <c r="F96" s="96">
        <v>0</v>
      </c>
      <c r="G96" s="96">
        <v>0</v>
      </c>
      <c r="H96" s="113">
        <f t="shared" si="89"/>
        <v>0</v>
      </c>
      <c r="I96" s="113">
        <f t="shared" si="90"/>
        <v>0</v>
      </c>
      <c r="J96" s="96">
        <v>0</v>
      </c>
      <c r="K96" s="353">
        <v>0</v>
      </c>
      <c r="L96" s="96">
        <v>0</v>
      </c>
      <c r="M96" s="96">
        <v>4.353866E-2</v>
      </c>
      <c r="N96" s="113">
        <f t="shared" si="92"/>
        <v>0</v>
      </c>
      <c r="O96" s="113">
        <f t="shared" si="41"/>
        <v>-4.353866E-2</v>
      </c>
      <c r="P96" s="113">
        <f t="shared" si="93"/>
        <v>0</v>
      </c>
      <c r="Q96" s="113">
        <f t="shared" si="93"/>
        <v>4.353866E-2</v>
      </c>
      <c r="R96" s="115">
        <f t="shared" si="94"/>
        <v>0</v>
      </c>
      <c r="S96" s="115">
        <f t="shared" si="94"/>
        <v>0</v>
      </c>
      <c r="T96" s="116" t="s">
        <v>164</v>
      </c>
    </row>
    <row r="97" spans="1:20" ht="24" customHeight="1">
      <c r="A97" s="95" t="s">
        <v>137</v>
      </c>
      <c r="B97" s="48" t="str">
        <f>'Форма 1'!C97</f>
        <v>Приобретение Сервера Тринити М2005126 (1 ед.)</v>
      </c>
      <c r="C97" s="49" t="str">
        <f>'Форма 1'!D97</f>
        <v>K_4.7</v>
      </c>
      <c r="D97" s="84" t="s">
        <v>146</v>
      </c>
      <c r="E97" s="461">
        <v>0</v>
      </c>
      <c r="F97" s="96">
        <v>0</v>
      </c>
      <c r="G97" s="96">
        <v>0</v>
      </c>
      <c r="H97" s="113">
        <f t="shared" si="89"/>
        <v>0</v>
      </c>
      <c r="I97" s="113">
        <f t="shared" si="90"/>
        <v>0</v>
      </c>
      <c r="J97" s="96">
        <v>0</v>
      </c>
      <c r="K97" s="353">
        <v>0</v>
      </c>
      <c r="L97" s="96">
        <v>0</v>
      </c>
      <c r="M97" s="96">
        <v>0.29166667000000002</v>
      </c>
      <c r="N97" s="113">
        <f t="shared" si="92"/>
        <v>0</v>
      </c>
      <c r="O97" s="113">
        <f t="shared" si="41"/>
        <v>-0.29166667000000002</v>
      </c>
      <c r="P97" s="113">
        <f t="shared" si="93"/>
        <v>0</v>
      </c>
      <c r="Q97" s="113">
        <f t="shared" si="93"/>
        <v>0.29166667000000002</v>
      </c>
      <c r="R97" s="115">
        <f t="shared" si="94"/>
        <v>0</v>
      </c>
      <c r="S97" s="115">
        <f t="shared" si="94"/>
        <v>0</v>
      </c>
      <c r="T97" s="116" t="s">
        <v>164</v>
      </c>
    </row>
    <row r="98" spans="1:20" ht="47.25">
      <c r="A98" s="95" t="s">
        <v>137</v>
      </c>
      <c r="B98" s="48" t="str">
        <f>'Форма 1'!C98</f>
        <v>Монтаж систем контроля и управления доступом на объект (СКУД) - здание Диспетчерской РЭС по адресу: РС(Я), г.Нерюнгри, ул.Комсомольская, д.31 (1 ед.)</v>
      </c>
      <c r="C98" s="49" t="str">
        <f>'Форма 1'!D98</f>
        <v>K_4.8</v>
      </c>
      <c r="D98" s="84" t="s">
        <v>146</v>
      </c>
      <c r="E98" s="461">
        <v>0</v>
      </c>
      <c r="F98" s="96">
        <v>0</v>
      </c>
      <c r="G98" s="96">
        <v>0</v>
      </c>
      <c r="H98" s="113">
        <f t="shared" si="89"/>
        <v>0</v>
      </c>
      <c r="I98" s="113">
        <f t="shared" si="90"/>
        <v>0</v>
      </c>
      <c r="J98" s="96">
        <v>0</v>
      </c>
      <c r="K98" s="353">
        <v>0</v>
      </c>
      <c r="L98" s="96">
        <v>0</v>
      </c>
      <c r="M98" s="96">
        <v>9.8071000000000005E-2</v>
      </c>
      <c r="N98" s="113">
        <f t="shared" si="92"/>
        <v>0</v>
      </c>
      <c r="O98" s="113">
        <f t="shared" si="41"/>
        <v>-9.8071000000000005E-2</v>
      </c>
      <c r="P98" s="113">
        <f t="shared" si="93"/>
        <v>0</v>
      </c>
      <c r="Q98" s="113">
        <f t="shared" si="93"/>
        <v>9.8071000000000005E-2</v>
      </c>
      <c r="R98" s="115">
        <f t="shared" si="94"/>
        <v>0</v>
      </c>
      <c r="S98" s="115">
        <f t="shared" si="94"/>
        <v>0</v>
      </c>
      <c r="T98" s="116" t="s">
        <v>164</v>
      </c>
    </row>
    <row r="99" spans="1:20" ht="31.5">
      <c r="A99" s="95" t="s">
        <v>137</v>
      </c>
      <c r="B99" s="48" t="str">
        <f>'Форма 1'!C99</f>
        <v>Приобретение электрогенератора DY6500LXW, с функцией сварки ,с колесами Huter (1 ед.)</v>
      </c>
      <c r="C99" s="49" t="str">
        <f>'Форма 1'!D99</f>
        <v>K_4.9</v>
      </c>
      <c r="D99" s="84" t="s">
        <v>146</v>
      </c>
      <c r="E99" s="461">
        <v>0</v>
      </c>
      <c r="F99" s="96">
        <v>0</v>
      </c>
      <c r="G99" s="96">
        <v>0</v>
      </c>
      <c r="H99" s="113">
        <v>0</v>
      </c>
      <c r="I99" s="113">
        <f t="shared" si="90"/>
        <v>0</v>
      </c>
      <c r="J99" s="96">
        <v>0</v>
      </c>
      <c r="K99" s="353">
        <v>0</v>
      </c>
      <c r="L99" s="96">
        <v>0</v>
      </c>
      <c r="M99" s="96">
        <v>5.5165829999999999E-2</v>
      </c>
      <c r="N99" s="113">
        <f t="shared" si="92"/>
        <v>0</v>
      </c>
      <c r="O99" s="113">
        <f t="shared" si="41"/>
        <v>-5.5165829999999999E-2</v>
      </c>
      <c r="P99" s="113">
        <f t="shared" si="93"/>
        <v>0</v>
      </c>
      <c r="Q99" s="113">
        <f t="shared" si="93"/>
        <v>5.5165829999999999E-2</v>
      </c>
      <c r="R99" s="115">
        <f t="shared" si="94"/>
        <v>0</v>
      </c>
      <c r="S99" s="115">
        <f t="shared" si="94"/>
        <v>0</v>
      </c>
      <c r="T99" s="116" t="s">
        <v>164</v>
      </c>
    </row>
  </sheetData>
  <mergeCells count="19">
    <mergeCell ref="D17:D19"/>
    <mergeCell ref="E17:E19"/>
    <mergeCell ref="F17:G18"/>
    <mergeCell ref="A8:T8"/>
    <mergeCell ref="A11:T11"/>
    <mergeCell ref="A13:T13"/>
    <mergeCell ref="A6:T6"/>
    <mergeCell ref="H17:I18"/>
    <mergeCell ref="J17:M17"/>
    <mergeCell ref="N17:O18"/>
    <mergeCell ref="P17:S17"/>
    <mergeCell ref="T17:T19"/>
    <mergeCell ref="J18:K18"/>
    <mergeCell ref="L18:M18"/>
    <mergeCell ref="P18:Q18"/>
    <mergeCell ref="R18:S18"/>
    <mergeCell ref="A17:A19"/>
    <mergeCell ref="B17:B19"/>
    <mergeCell ref="C17:C19"/>
  </mergeCells>
  <pageMargins left="0.31496062992125984" right="0.31496062992125984" top="0.35433070866141736" bottom="0.35433070866141736" header="0.31496062992125984" footer="0.31496062992125984"/>
  <pageSetup paperSize="9" scale="50" fitToHeight="6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topLeftCell="A10" zoomScale="80" zoomScaleNormal="80" workbookViewId="0">
      <selection activeCell="C22" sqref="C22:C99"/>
    </sheetView>
  </sheetViews>
  <sheetFormatPr defaultRowHeight="15" outlineLevelRow="1"/>
  <cols>
    <col min="1" max="1" width="14.42578125" style="129" customWidth="1"/>
    <col min="2" max="2" width="81.5703125" style="129" customWidth="1"/>
    <col min="3" max="3" width="14.7109375" style="129" customWidth="1"/>
    <col min="4" max="4" width="19.140625" style="129" customWidth="1"/>
    <col min="5" max="5" width="14.140625" style="129" customWidth="1"/>
    <col min="6" max="6" width="13.85546875" style="129" customWidth="1"/>
    <col min="7" max="10" width="9.5703125" style="129" customWidth="1"/>
    <col min="11" max="11" width="10.85546875" style="130" customWidth="1"/>
    <col min="12" max="12" width="13.28515625" style="129" customWidth="1"/>
    <col min="13" max="13" width="14.140625" style="131" customWidth="1"/>
    <col min="14" max="17" width="13.140625" style="129" customWidth="1"/>
    <col min="18" max="18" width="14.28515625" style="129" customWidth="1"/>
    <col min="19" max="19" width="13.28515625" style="129" customWidth="1"/>
    <col min="20" max="20" width="10.42578125" style="129" customWidth="1"/>
    <col min="21" max="21" width="13.28515625" style="129" customWidth="1"/>
    <col min="22" max="22" width="11.42578125" style="129" customWidth="1"/>
    <col min="23" max="23" width="21.5703125" style="129" customWidth="1"/>
    <col min="24" max="16384" width="9.140625" style="129"/>
  </cols>
  <sheetData>
    <row r="1" spans="1:23" ht="18.75" outlineLevel="1">
      <c r="A1" s="128"/>
      <c r="W1" s="247" t="s">
        <v>202</v>
      </c>
    </row>
    <row r="2" spans="1:23" ht="18.75" outlineLevel="1">
      <c r="A2" s="128"/>
      <c r="W2" s="247" t="s">
        <v>0</v>
      </c>
    </row>
    <row r="3" spans="1:23" ht="18.75" outlineLevel="1">
      <c r="A3" s="128"/>
      <c r="W3" s="247" t="s">
        <v>151</v>
      </c>
    </row>
    <row r="4" spans="1:23" ht="18.75" outlineLevel="1">
      <c r="A4" s="128"/>
    </row>
    <row r="5" spans="1:23" ht="15" customHeight="1" outlineLevel="1">
      <c r="A5" s="531" t="s">
        <v>181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</row>
    <row r="6" spans="1:23" ht="15.75" outlineLevel="1">
      <c r="A6" s="531" t="str">
        <f>'Форма 1'!A5:AG5</f>
        <v>за  2020 год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 t="s">
        <v>182</v>
      </c>
      <c r="P6" s="531"/>
      <c r="Q6" s="531"/>
      <c r="R6" s="531"/>
      <c r="S6" s="531"/>
      <c r="T6" s="531"/>
      <c r="U6" s="531"/>
      <c r="V6" s="531"/>
      <c r="W6" s="531"/>
    </row>
    <row r="7" spans="1:23" outlineLevel="1">
      <c r="L7" s="131"/>
      <c r="M7" s="129"/>
    </row>
    <row r="8" spans="1:23" ht="15.75" outlineLevel="1">
      <c r="A8" s="531" t="str">
        <f>'Форма 1'!A7:AG7</f>
        <v>Отчет  о реализации инвестиционной программы Закрытого акционерного общества "Нерюнгринские районные электрические сети"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</row>
    <row r="9" spans="1:23" ht="18.75" outlineLevel="1">
      <c r="A9" s="532" t="str">
        <f>'Форма 1'!A8:AG8</f>
        <v xml:space="preserve">          полное наименование субъекта электроэнергетики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</row>
    <row r="10" spans="1:23" outlineLevel="1">
      <c r="L10" s="131"/>
      <c r="M10" s="129"/>
    </row>
    <row r="11" spans="1:23" ht="18.75" outlineLevel="1">
      <c r="A11" s="533" t="str">
        <f>'Форма 1'!A10:AG10</f>
        <v>Год раскрытия информации: 2021 год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3"/>
    </row>
    <row r="12" spans="1:23" outlineLevel="1">
      <c r="L12" s="131"/>
      <c r="M12" s="129"/>
    </row>
    <row r="13" spans="1:23" ht="15.75" outlineLevel="1">
      <c r="A13" s="531" t="str">
        <f>'Форма 1'!A12:AG12</f>
        <v>Утвержденные плановые значения показателей приведены в соответствии с  приказом Министерства ЖКХ и энергетики Республики Саха (Якутия) от 30.12.2020 №685-ОД</v>
      </c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  <c r="V13" s="531"/>
      <c r="W13" s="531"/>
    </row>
    <row r="14" spans="1:23" ht="18.75" outlineLevel="1">
      <c r="A14" s="128" t="str">
        <f>'Форма 1'!A13:AG13</f>
        <v xml:space="preserve">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v>
      </c>
      <c r="B14" s="532" t="s">
        <v>154</v>
      </c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128"/>
    </row>
    <row r="15" spans="1:23" outlineLevel="1"/>
    <row r="16" spans="1:23" s="132" customFormat="1" ht="38.25" customHeight="1">
      <c r="A16" s="519" t="s">
        <v>155</v>
      </c>
      <c r="B16" s="519" t="s">
        <v>156</v>
      </c>
      <c r="C16" s="519" t="s">
        <v>4</v>
      </c>
      <c r="D16" s="519" t="s">
        <v>183</v>
      </c>
      <c r="E16" s="521" t="s">
        <v>194</v>
      </c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3"/>
      <c r="S16" s="525" t="s">
        <v>195</v>
      </c>
      <c r="T16" s="526"/>
      <c r="U16" s="526"/>
      <c r="V16" s="527"/>
      <c r="W16" s="519" t="s">
        <v>159</v>
      </c>
    </row>
    <row r="17" spans="1:23" s="132" customFormat="1" ht="38.25" customHeight="1">
      <c r="A17" s="520"/>
      <c r="B17" s="520"/>
      <c r="C17" s="520"/>
      <c r="D17" s="520"/>
      <c r="E17" s="521" t="s">
        <v>9</v>
      </c>
      <c r="F17" s="522"/>
      <c r="G17" s="522"/>
      <c r="H17" s="522"/>
      <c r="I17" s="522"/>
      <c r="J17" s="522"/>
      <c r="K17" s="523"/>
      <c r="L17" s="521" t="s">
        <v>10</v>
      </c>
      <c r="M17" s="522"/>
      <c r="N17" s="522"/>
      <c r="O17" s="522"/>
      <c r="P17" s="522"/>
      <c r="Q17" s="522"/>
      <c r="R17" s="523"/>
      <c r="S17" s="528"/>
      <c r="T17" s="529"/>
      <c r="U17" s="529"/>
      <c r="V17" s="530"/>
      <c r="W17" s="520"/>
    </row>
    <row r="18" spans="1:23" s="132" customFormat="1" ht="38.25" customHeight="1">
      <c r="A18" s="520"/>
      <c r="B18" s="520"/>
      <c r="C18" s="520"/>
      <c r="D18" s="520"/>
      <c r="E18" s="133" t="s">
        <v>184</v>
      </c>
      <c r="F18" s="521" t="s">
        <v>185</v>
      </c>
      <c r="G18" s="522"/>
      <c r="H18" s="522"/>
      <c r="I18" s="522"/>
      <c r="J18" s="522"/>
      <c r="K18" s="523"/>
      <c r="L18" s="133" t="s">
        <v>184</v>
      </c>
      <c r="M18" s="521" t="s">
        <v>185</v>
      </c>
      <c r="N18" s="522"/>
      <c r="O18" s="522"/>
      <c r="P18" s="522"/>
      <c r="Q18" s="522"/>
      <c r="R18" s="523"/>
      <c r="S18" s="521" t="s">
        <v>184</v>
      </c>
      <c r="T18" s="523"/>
      <c r="U18" s="521" t="s">
        <v>185</v>
      </c>
      <c r="V18" s="523"/>
      <c r="W18" s="520"/>
    </row>
    <row r="19" spans="1:23" s="132" customFormat="1" ht="38.25" customHeight="1">
      <c r="A19" s="520"/>
      <c r="B19" s="520"/>
      <c r="C19" s="520"/>
      <c r="D19" s="520"/>
      <c r="E19" s="134" t="s">
        <v>186</v>
      </c>
      <c r="F19" s="134" t="s">
        <v>186</v>
      </c>
      <c r="G19" s="135" t="s">
        <v>187</v>
      </c>
      <c r="H19" s="135" t="s">
        <v>188</v>
      </c>
      <c r="I19" s="135" t="s">
        <v>189</v>
      </c>
      <c r="J19" s="135" t="s">
        <v>190</v>
      </c>
      <c r="K19" s="135" t="s">
        <v>1013</v>
      </c>
      <c r="L19" s="134" t="s">
        <v>186</v>
      </c>
      <c r="M19" s="136" t="s">
        <v>186</v>
      </c>
      <c r="N19" s="135" t="s">
        <v>187</v>
      </c>
      <c r="O19" s="135" t="s">
        <v>188</v>
      </c>
      <c r="P19" s="135" t="s">
        <v>189</v>
      </c>
      <c r="Q19" s="135" t="s">
        <v>190</v>
      </c>
      <c r="R19" s="135" t="s">
        <v>1013</v>
      </c>
      <c r="S19" s="133" t="s">
        <v>192</v>
      </c>
      <c r="T19" s="133" t="s">
        <v>193</v>
      </c>
      <c r="U19" s="133" t="s">
        <v>192</v>
      </c>
      <c r="V19" s="133" t="s">
        <v>193</v>
      </c>
      <c r="W19" s="524"/>
    </row>
    <row r="20" spans="1:23" s="132" customFormat="1" ht="14.25">
      <c r="A20" s="133">
        <v>1</v>
      </c>
      <c r="B20" s="133">
        <v>2</v>
      </c>
      <c r="C20" s="133">
        <v>3</v>
      </c>
      <c r="D20" s="133">
        <v>4</v>
      </c>
      <c r="E20" s="133">
        <v>5</v>
      </c>
      <c r="F20" s="133">
        <v>6</v>
      </c>
      <c r="G20" s="133">
        <v>7</v>
      </c>
      <c r="H20" s="133">
        <v>8</v>
      </c>
      <c r="I20" s="133">
        <v>9</v>
      </c>
      <c r="J20" s="133">
        <v>10</v>
      </c>
      <c r="K20" s="133">
        <v>11</v>
      </c>
      <c r="L20" s="133">
        <v>12</v>
      </c>
      <c r="M20" s="137">
        <v>13</v>
      </c>
      <c r="N20" s="133">
        <v>14</v>
      </c>
      <c r="O20" s="133">
        <v>15</v>
      </c>
      <c r="P20" s="133">
        <v>16</v>
      </c>
      <c r="Q20" s="133">
        <v>17</v>
      </c>
      <c r="R20" s="133">
        <v>18</v>
      </c>
      <c r="S20" s="133">
        <v>19</v>
      </c>
      <c r="T20" s="133">
        <v>20</v>
      </c>
      <c r="U20" s="133">
        <v>21</v>
      </c>
      <c r="V20" s="133">
        <v>22</v>
      </c>
      <c r="W20" s="133">
        <v>23</v>
      </c>
    </row>
    <row r="21" spans="1:23" s="132" customFormat="1" ht="14.2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7"/>
      <c r="N21" s="133"/>
      <c r="O21" s="133"/>
      <c r="P21" s="133"/>
      <c r="Q21" s="133"/>
      <c r="R21" s="133"/>
      <c r="S21" s="133"/>
      <c r="T21" s="133"/>
      <c r="U21" s="133"/>
      <c r="V21" s="133"/>
      <c r="W21" s="133"/>
    </row>
    <row r="22" spans="1:23" ht="15.75">
      <c r="A22" s="138" t="s">
        <v>18</v>
      </c>
      <c r="B22" s="18" t="str">
        <f>'Форма 1'!C22</f>
        <v>ВСЕГО по инвестиционной программе, в том числе:</v>
      </c>
      <c r="C22" s="68" t="str">
        <f>'Форма 1'!D22</f>
        <v>Г</v>
      </c>
      <c r="D22" s="139">
        <f t="shared" ref="D22:U22" si="0">SUM(D23:D28)</f>
        <v>28.4577846</v>
      </c>
      <c r="E22" s="139">
        <f t="shared" si="0"/>
        <v>0</v>
      </c>
      <c r="F22" s="139">
        <f t="shared" si="0"/>
        <v>10.602</v>
      </c>
      <c r="G22" s="139">
        <f t="shared" si="0"/>
        <v>0</v>
      </c>
      <c r="H22" s="139">
        <f t="shared" si="0"/>
        <v>0</v>
      </c>
      <c r="I22" s="139">
        <f t="shared" ref="I22:K22" si="1">SUM(I23:I28)</f>
        <v>3.8149999999999999</v>
      </c>
      <c r="J22" s="139">
        <f t="shared" si="1"/>
        <v>0</v>
      </c>
      <c r="K22" s="140">
        <f t="shared" si="1"/>
        <v>70</v>
      </c>
      <c r="L22" s="139">
        <f t="shared" si="0"/>
        <v>0</v>
      </c>
      <c r="M22" s="141">
        <f t="shared" si="0"/>
        <v>28.4577846</v>
      </c>
      <c r="N22" s="139">
        <f t="shared" si="0"/>
        <v>0</v>
      </c>
      <c r="O22" s="139">
        <f t="shared" si="0"/>
        <v>0</v>
      </c>
      <c r="P22" s="139">
        <f t="shared" ref="P22:R22" si="2">SUM(P23:P28)</f>
        <v>5.6829999999999998</v>
      </c>
      <c r="Q22" s="139">
        <f t="shared" si="2"/>
        <v>0</v>
      </c>
      <c r="R22" s="140">
        <f t="shared" si="2"/>
        <v>85</v>
      </c>
      <c r="S22" s="139">
        <f t="shared" si="0"/>
        <v>0</v>
      </c>
      <c r="T22" s="389">
        <f t="shared" si="0"/>
        <v>0</v>
      </c>
      <c r="U22" s="139">
        <f t="shared" si="0"/>
        <v>17.8557846</v>
      </c>
      <c r="V22" s="389">
        <f>IF((F22)=0,0,(M22)/(F22))</f>
        <v>2.6841902093944539</v>
      </c>
      <c r="W22" s="140" t="s">
        <v>20</v>
      </c>
    </row>
    <row r="23" spans="1:23" ht="15.75">
      <c r="A23" s="138" t="s">
        <v>21</v>
      </c>
      <c r="B23" s="18" t="str">
        <f>'Форма 1'!C23</f>
        <v>Технологическое присоединение, всего</v>
      </c>
      <c r="C23" s="68" t="str">
        <f>'Форма 1'!D23</f>
        <v>Г</v>
      </c>
      <c r="D23" s="139">
        <f>D30</f>
        <v>16.976265730000001</v>
      </c>
      <c r="E23" s="139">
        <f t="shared" ref="E23:U23" si="3">E30</f>
        <v>0</v>
      </c>
      <c r="F23" s="139">
        <f t="shared" si="3"/>
        <v>4.87</v>
      </c>
      <c r="G23" s="139">
        <f t="shared" si="3"/>
        <v>0</v>
      </c>
      <c r="H23" s="139">
        <f t="shared" si="3"/>
        <v>0</v>
      </c>
      <c r="I23" s="139">
        <f t="shared" si="3"/>
        <v>3.8149999999999999</v>
      </c>
      <c r="J23" s="139">
        <f t="shared" si="3"/>
        <v>0</v>
      </c>
      <c r="K23" s="140">
        <f t="shared" si="3"/>
        <v>0</v>
      </c>
      <c r="L23" s="139">
        <f t="shared" si="3"/>
        <v>0</v>
      </c>
      <c r="M23" s="141">
        <f t="shared" si="3"/>
        <v>16.976265730000001</v>
      </c>
      <c r="N23" s="139">
        <f t="shared" si="3"/>
        <v>0</v>
      </c>
      <c r="O23" s="139">
        <f t="shared" si="3"/>
        <v>0</v>
      </c>
      <c r="P23" s="139">
        <f t="shared" ref="P23:R23" si="4">P30</f>
        <v>5.6829999999999998</v>
      </c>
      <c r="Q23" s="139">
        <f t="shared" si="4"/>
        <v>0</v>
      </c>
      <c r="R23" s="140">
        <f t="shared" si="4"/>
        <v>0</v>
      </c>
      <c r="S23" s="139">
        <f t="shared" si="3"/>
        <v>0</v>
      </c>
      <c r="T23" s="389">
        <f t="shared" si="3"/>
        <v>0</v>
      </c>
      <c r="U23" s="139">
        <f t="shared" si="3"/>
        <v>12.106265730000001</v>
      </c>
      <c r="V23" s="389">
        <f t="shared" ref="V23:V86" si="5">IF((F23)=0,0,(M23)/(F23))</f>
        <v>3.4858861868583166</v>
      </c>
      <c r="W23" s="140" t="s">
        <v>20</v>
      </c>
    </row>
    <row r="24" spans="1:23" ht="15.75">
      <c r="A24" s="138" t="s">
        <v>23</v>
      </c>
      <c r="B24" s="18" t="str">
        <f>'Форма 1'!C24</f>
        <v>Реконструкция, модернизация, техническое перевооружение, всего</v>
      </c>
      <c r="C24" s="68" t="str">
        <f>'Форма 1'!D24</f>
        <v>Г</v>
      </c>
      <c r="D24" s="139">
        <f>D55</f>
        <v>9.0133077099999994</v>
      </c>
      <c r="E24" s="139">
        <f t="shared" ref="E24:U24" si="6">E55</f>
        <v>0</v>
      </c>
      <c r="F24" s="139">
        <f t="shared" si="6"/>
        <v>5.7320000000000002</v>
      </c>
      <c r="G24" s="139">
        <f t="shared" si="6"/>
        <v>0</v>
      </c>
      <c r="H24" s="139">
        <f t="shared" si="6"/>
        <v>0</v>
      </c>
      <c r="I24" s="139">
        <f t="shared" si="6"/>
        <v>0</v>
      </c>
      <c r="J24" s="139">
        <f t="shared" si="6"/>
        <v>0</v>
      </c>
      <c r="K24" s="140">
        <f t="shared" si="6"/>
        <v>70</v>
      </c>
      <c r="L24" s="139">
        <f t="shared" si="6"/>
        <v>0</v>
      </c>
      <c r="M24" s="141">
        <f t="shared" si="6"/>
        <v>9.0133077099999994</v>
      </c>
      <c r="N24" s="139">
        <f t="shared" si="6"/>
        <v>0</v>
      </c>
      <c r="O24" s="139">
        <f t="shared" si="6"/>
        <v>0</v>
      </c>
      <c r="P24" s="139">
        <f t="shared" ref="P24:R24" si="7">P55</f>
        <v>0</v>
      </c>
      <c r="Q24" s="139">
        <f t="shared" si="7"/>
        <v>0</v>
      </c>
      <c r="R24" s="140">
        <f t="shared" si="7"/>
        <v>78</v>
      </c>
      <c r="S24" s="139">
        <f t="shared" si="6"/>
        <v>0</v>
      </c>
      <c r="T24" s="389">
        <f t="shared" si="6"/>
        <v>0</v>
      </c>
      <c r="U24" s="139">
        <f t="shared" si="6"/>
        <v>3.2813077099999997</v>
      </c>
      <c r="V24" s="389">
        <f t="shared" si="5"/>
        <v>1.5724542411025819</v>
      </c>
      <c r="W24" s="140" t="s">
        <v>20</v>
      </c>
    </row>
    <row r="25" spans="1:23" ht="47.25">
      <c r="A25" s="138" t="s">
        <v>25</v>
      </c>
      <c r="B25" s="18" t="str">
        <f>'Форма 1'!C25</f>
        <v>Инвестиционные проекты, реализация которых обуславливается схемами и программами перспективного развития электроэнергетики, всего</v>
      </c>
      <c r="C25" s="68" t="str">
        <f>'Форма 1'!D25</f>
        <v>Г</v>
      </c>
      <c r="D25" s="139">
        <f>D85</f>
        <v>0</v>
      </c>
      <c r="E25" s="139">
        <f t="shared" ref="E25:U25" si="8">E85</f>
        <v>0</v>
      </c>
      <c r="F25" s="139">
        <f t="shared" si="8"/>
        <v>0</v>
      </c>
      <c r="G25" s="139">
        <f t="shared" si="8"/>
        <v>0</v>
      </c>
      <c r="H25" s="139">
        <f t="shared" si="8"/>
        <v>0</v>
      </c>
      <c r="I25" s="139">
        <f t="shared" si="8"/>
        <v>0</v>
      </c>
      <c r="J25" s="139">
        <f t="shared" si="8"/>
        <v>0</v>
      </c>
      <c r="K25" s="140">
        <f t="shared" si="8"/>
        <v>0</v>
      </c>
      <c r="L25" s="139">
        <f t="shared" si="8"/>
        <v>0</v>
      </c>
      <c r="M25" s="141">
        <f t="shared" si="8"/>
        <v>0</v>
      </c>
      <c r="N25" s="139">
        <f t="shared" si="8"/>
        <v>0</v>
      </c>
      <c r="O25" s="139">
        <f t="shared" si="8"/>
        <v>0</v>
      </c>
      <c r="P25" s="139">
        <f t="shared" ref="P25:R25" si="9">P85</f>
        <v>0</v>
      </c>
      <c r="Q25" s="139">
        <f t="shared" si="9"/>
        <v>0</v>
      </c>
      <c r="R25" s="140">
        <f t="shared" si="9"/>
        <v>0</v>
      </c>
      <c r="S25" s="139">
        <f t="shared" si="8"/>
        <v>0</v>
      </c>
      <c r="T25" s="389">
        <f t="shared" si="8"/>
        <v>0</v>
      </c>
      <c r="U25" s="139">
        <f t="shared" si="8"/>
        <v>0</v>
      </c>
      <c r="V25" s="389">
        <f t="shared" si="5"/>
        <v>0</v>
      </c>
      <c r="W25" s="140" t="s">
        <v>20</v>
      </c>
    </row>
    <row r="26" spans="1:23" ht="15.75">
      <c r="A26" s="138" t="s">
        <v>27</v>
      </c>
      <c r="B26" s="18" t="str">
        <f>'Форма 1'!C26</f>
        <v>Прочее новое строительство объектов электросетевого хозяйства, всего</v>
      </c>
      <c r="C26" s="68" t="str">
        <f>'Форма 1'!D26</f>
        <v>Г</v>
      </c>
      <c r="D26" s="139">
        <f>D88</f>
        <v>0</v>
      </c>
      <c r="E26" s="139">
        <f t="shared" ref="E26:U28" si="10">E88</f>
        <v>0</v>
      </c>
      <c r="F26" s="139">
        <f t="shared" si="10"/>
        <v>0</v>
      </c>
      <c r="G26" s="139">
        <f t="shared" si="10"/>
        <v>0</v>
      </c>
      <c r="H26" s="139">
        <f t="shared" si="10"/>
        <v>0</v>
      </c>
      <c r="I26" s="139">
        <f t="shared" si="10"/>
        <v>0</v>
      </c>
      <c r="J26" s="139">
        <f t="shared" si="10"/>
        <v>0</v>
      </c>
      <c r="K26" s="140">
        <f t="shared" si="10"/>
        <v>0</v>
      </c>
      <c r="L26" s="139">
        <f t="shared" si="10"/>
        <v>0</v>
      </c>
      <c r="M26" s="141">
        <f t="shared" si="10"/>
        <v>0</v>
      </c>
      <c r="N26" s="139">
        <f t="shared" si="10"/>
        <v>0</v>
      </c>
      <c r="O26" s="139">
        <f t="shared" si="10"/>
        <v>0</v>
      </c>
      <c r="P26" s="139">
        <f t="shared" ref="P26:R26" si="11">P88</f>
        <v>0</v>
      </c>
      <c r="Q26" s="139">
        <f t="shared" si="11"/>
        <v>0</v>
      </c>
      <c r="R26" s="140">
        <f t="shared" si="11"/>
        <v>0</v>
      </c>
      <c r="S26" s="139">
        <f t="shared" si="10"/>
        <v>0</v>
      </c>
      <c r="T26" s="389">
        <f t="shared" si="10"/>
        <v>0</v>
      </c>
      <c r="U26" s="139">
        <f t="shared" si="10"/>
        <v>0</v>
      </c>
      <c r="V26" s="389">
        <f t="shared" si="5"/>
        <v>0</v>
      </c>
      <c r="W26" s="140" t="s">
        <v>20</v>
      </c>
    </row>
    <row r="27" spans="1:23" ht="31.5">
      <c r="A27" s="138" t="s">
        <v>29</v>
      </c>
      <c r="B27" s="18" t="str">
        <f>'Форма 1'!C27</f>
        <v>Покупка земельных участков для целей реализации инвестиционных проектов, всего</v>
      </c>
      <c r="C27" s="68" t="str">
        <f>'Форма 1'!D27</f>
        <v>Г</v>
      </c>
      <c r="D27" s="139">
        <f>D89</f>
        <v>0</v>
      </c>
      <c r="E27" s="139">
        <f t="shared" ref="E27:U28" si="12">E89</f>
        <v>0</v>
      </c>
      <c r="F27" s="139">
        <f t="shared" si="12"/>
        <v>0</v>
      </c>
      <c r="G27" s="139">
        <f t="shared" si="12"/>
        <v>0</v>
      </c>
      <c r="H27" s="139">
        <f t="shared" si="12"/>
        <v>0</v>
      </c>
      <c r="I27" s="139">
        <f t="shared" si="10"/>
        <v>0</v>
      </c>
      <c r="J27" s="139">
        <f t="shared" si="10"/>
        <v>0</v>
      </c>
      <c r="K27" s="140">
        <f t="shared" si="10"/>
        <v>0</v>
      </c>
      <c r="L27" s="139">
        <f t="shared" si="12"/>
        <v>0</v>
      </c>
      <c r="M27" s="141">
        <f t="shared" si="12"/>
        <v>0</v>
      </c>
      <c r="N27" s="139">
        <f t="shared" si="12"/>
        <v>0</v>
      </c>
      <c r="O27" s="139">
        <f t="shared" si="12"/>
        <v>0</v>
      </c>
      <c r="P27" s="139">
        <f t="shared" si="12"/>
        <v>0</v>
      </c>
      <c r="Q27" s="139">
        <f t="shared" si="12"/>
        <v>0</v>
      </c>
      <c r="R27" s="140">
        <f t="shared" si="12"/>
        <v>0</v>
      </c>
      <c r="S27" s="139">
        <f t="shared" si="12"/>
        <v>0</v>
      </c>
      <c r="T27" s="389">
        <f t="shared" si="12"/>
        <v>0</v>
      </c>
      <c r="U27" s="139">
        <f t="shared" si="12"/>
        <v>0</v>
      </c>
      <c r="V27" s="389">
        <f t="shared" si="5"/>
        <v>0</v>
      </c>
      <c r="W27" s="140" t="s">
        <v>20</v>
      </c>
    </row>
    <row r="28" spans="1:23" ht="15.75" customHeight="1">
      <c r="A28" s="138" t="s">
        <v>31</v>
      </c>
      <c r="B28" s="18" t="str">
        <f>'Форма 1'!C28</f>
        <v>Прочие инвестиционные проекты, всего</v>
      </c>
      <c r="C28" s="68" t="str">
        <f>'Форма 1'!D28</f>
        <v>Г</v>
      </c>
      <c r="D28" s="139">
        <f>D90</f>
        <v>2.4682111600000001</v>
      </c>
      <c r="E28" s="139">
        <f t="shared" si="12"/>
        <v>0</v>
      </c>
      <c r="F28" s="139">
        <f t="shared" si="12"/>
        <v>0</v>
      </c>
      <c r="G28" s="139">
        <f t="shared" si="12"/>
        <v>0</v>
      </c>
      <c r="H28" s="139">
        <f t="shared" si="12"/>
        <v>0</v>
      </c>
      <c r="I28" s="139">
        <f t="shared" si="10"/>
        <v>0</v>
      </c>
      <c r="J28" s="139">
        <f t="shared" si="10"/>
        <v>0</v>
      </c>
      <c r="K28" s="140">
        <f t="shared" si="10"/>
        <v>0</v>
      </c>
      <c r="L28" s="139">
        <f t="shared" si="12"/>
        <v>0</v>
      </c>
      <c r="M28" s="141">
        <f t="shared" si="12"/>
        <v>2.4682111600000001</v>
      </c>
      <c r="N28" s="139">
        <f t="shared" si="12"/>
        <v>0</v>
      </c>
      <c r="O28" s="139">
        <f t="shared" si="12"/>
        <v>0</v>
      </c>
      <c r="P28" s="139">
        <f t="shared" si="12"/>
        <v>0</v>
      </c>
      <c r="Q28" s="139">
        <f t="shared" si="12"/>
        <v>0</v>
      </c>
      <c r="R28" s="140">
        <f t="shared" si="12"/>
        <v>7</v>
      </c>
      <c r="S28" s="139">
        <f t="shared" si="12"/>
        <v>0</v>
      </c>
      <c r="T28" s="389">
        <f t="shared" si="12"/>
        <v>0</v>
      </c>
      <c r="U28" s="139">
        <f t="shared" si="12"/>
        <v>2.4682111600000001</v>
      </c>
      <c r="V28" s="389">
        <f t="shared" si="5"/>
        <v>0</v>
      </c>
      <c r="W28" s="140" t="s">
        <v>20</v>
      </c>
    </row>
    <row r="29" spans="1:23" ht="15.75">
      <c r="A29" s="138" t="s">
        <v>33</v>
      </c>
      <c r="B29" s="18" t="str">
        <f>'Форма 1'!C29</f>
        <v>Республика Саха (Якутия)</v>
      </c>
      <c r="C29" s="23" t="str">
        <f>'Форма 1'!D29</f>
        <v>Г</v>
      </c>
      <c r="D29" s="139">
        <f t="shared" ref="D29:U29" si="13">D30+D55+D85+D88+D89+D90</f>
        <v>28.4577846</v>
      </c>
      <c r="E29" s="139">
        <f t="shared" si="13"/>
        <v>0</v>
      </c>
      <c r="F29" s="139">
        <f t="shared" si="13"/>
        <v>10.602</v>
      </c>
      <c r="G29" s="139">
        <f t="shared" si="13"/>
        <v>0</v>
      </c>
      <c r="H29" s="139">
        <f t="shared" si="13"/>
        <v>0</v>
      </c>
      <c r="I29" s="139">
        <f t="shared" si="13"/>
        <v>3.8149999999999999</v>
      </c>
      <c r="J29" s="139">
        <f t="shared" si="13"/>
        <v>0</v>
      </c>
      <c r="K29" s="140">
        <f t="shared" si="13"/>
        <v>70</v>
      </c>
      <c r="L29" s="139">
        <f t="shared" si="13"/>
        <v>0</v>
      </c>
      <c r="M29" s="141">
        <f t="shared" si="13"/>
        <v>28.4577846</v>
      </c>
      <c r="N29" s="139">
        <f t="shared" si="13"/>
        <v>0</v>
      </c>
      <c r="O29" s="139">
        <f t="shared" si="13"/>
        <v>0</v>
      </c>
      <c r="P29" s="139">
        <f t="shared" ref="P29:R29" si="14">P30+P55+P85+P88+P89+P90</f>
        <v>5.6829999999999998</v>
      </c>
      <c r="Q29" s="139">
        <f t="shared" si="14"/>
        <v>0</v>
      </c>
      <c r="R29" s="140">
        <f t="shared" si="14"/>
        <v>85</v>
      </c>
      <c r="S29" s="139">
        <f t="shared" si="13"/>
        <v>0</v>
      </c>
      <c r="T29" s="389">
        <f t="shared" si="13"/>
        <v>0</v>
      </c>
      <c r="U29" s="139">
        <f t="shared" si="13"/>
        <v>17.8557846</v>
      </c>
      <c r="V29" s="389">
        <f t="shared" si="5"/>
        <v>2.6841902093944539</v>
      </c>
      <c r="W29" s="140" t="s">
        <v>20</v>
      </c>
    </row>
    <row r="30" spans="1:23" ht="15.75">
      <c r="A30" s="142" t="s">
        <v>34</v>
      </c>
      <c r="B30" s="25" t="str">
        <f>'Форма 1'!C30</f>
        <v>Технологическое присоединение, всего, в том числе:</v>
      </c>
      <c r="C30" s="26" t="str">
        <f>'Форма 1'!D30</f>
        <v>Г</v>
      </c>
      <c r="D30" s="143">
        <f t="shared" ref="D30:U30" si="15">D31+D37+D40+D49</f>
        <v>16.976265730000001</v>
      </c>
      <c r="E30" s="143">
        <f t="shared" si="15"/>
        <v>0</v>
      </c>
      <c r="F30" s="143">
        <f t="shared" si="15"/>
        <v>4.87</v>
      </c>
      <c r="G30" s="143">
        <f t="shared" si="15"/>
        <v>0</v>
      </c>
      <c r="H30" s="143">
        <f t="shared" si="15"/>
        <v>0</v>
      </c>
      <c r="I30" s="143">
        <f t="shared" si="15"/>
        <v>3.8149999999999999</v>
      </c>
      <c r="J30" s="143">
        <f t="shared" si="15"/>
        <v>0</v>
      </c>
      <c r="K30" s="144">
        <f t="shared" si="15"/>
        <v>0</v>
      </c>
      <c r="L30" s="143">
        <f t="shared" si="15"/>
        <v>0</v>
      </c>
      <c r="M30" s="145">
        <f t="shared" si="15"/>
        <v>16.976265730000001</v>
      </c>
      <c r="N30" s="143">
        <f t="shared" si="15"/>
        <v>0</v>
      </c>
      <c r="O30" s="143">
        <f t="shared" si="15"/>
        <v>0</v>
      </c>
      <c r="P30" s="143">
        <f t="shared" ref="P30:R30" si="16">P31+P37+P40+P49</f>
        <v>5.6829999999999998</v>
      </c>
      <c r="Q30" s="143">
        <f t="shared" si="16"/>
        <v>0</v>
      </c>
      <c r="R30" s="144">
        <f t="shared" si="16"/>
        <v>0</v>
      </c>
      <c r="S30" s="143">
        <f t="shared" si="15"/>
        <v>0</v>
      </c>
      <c r="T30" s="388">
        <f t="shared" si="15"/>
        <v>0</v>
      </c>
      <c r="U30" s="143">
        <f t="shared" si="15"/>
        <v>12.106265730000001</v>
      </c>
      <c r="V30" s="388">
        <f t="shared" si="5"/>
        <v>3.4858861868583166</v>
      </c>
      <c r="W30" s="144" t="s">
        <v>20</v>
      </c>
    </row>
    <row r="31" spans="1:23" ht="31.5">
      <c r="A31" s="146" t="s">
        <v>36</v>
      </c>
      <c r="B31" s="31" t="str">
        <f>'Форма 1'!C31</f>
        <v>Технологическое присоединение энергопринимающих устройств потребителей, всего, в том числе:</v>
      </c>
      <c r="C31" s="32" t="str">
        <f>'Форма 1'!D31</f>
        <v>Г</v>
      </c>
      <c r="D31" s="147">
        <f t="shared" ref="D31:U31" si="17">D32+D33+D34</f>
        <v>9.6142657299999996</v>
      </c>
      <c r="E31" s="147">
        <f t="shared" si="17"/>
        <v>0</v>
      </c>
      <c r="F31" s="147">
        <f t="shared" si="17"/>
        <v>0</v>
      </c>
      <c r="G31" s="147">
        <f t="shared" si="17"/>
        <v>0</v>
      </c>
      <c r="H31" s="147">
        <f t="shared" si="17"/>
        <v>0</v>
      </c>
      <c r="I31" s="147">
        <f t="shared" si="17"/>
        <v>0</v>
      </c>
      <c r="J31" s="147">
        <f t="shared" si="17"/>
        <v>0</v>
      </c>
      <c r="K31" s="148">
        <f t="shared" si="17"/>
        <v>0</v>
      </c>
      <c r="L31" s="147">
        <f t="shared" si="17"/>
        <v>0</v>
      </c>
      <c r="M31" s="149">
        <f t="shared" si="17"/>
        <v>9.6142657299999996</v>
      </c>
      <c r="N31" s="147">
        <f t="shared" si="17"/>
        <v>0</v>
      </c>
      <c r="O31" s="147">
        <f t="shared" si="17"/>
        <v>0</v>
      </c>
      <c r="P31" s="147">
        <f t="shared" ref="P31:R31" si="18">P32+P33+P34</f>
        <v>1.8679999999999999</v>
      </c>
      <c r="Q31" s="147">
        <f t="shared" si="18"/>
        <v>0</v>
      </c>
      <c r="R31" s="148">
        <f t="shared" si="18"/>
        <v>0</v>
      </c>
      <c r="S31" s="147">
        <f t="shared" si="17"/>
        <v>0</v>
      </c>
      <c r="T31" s="385">
        <f t="shared" si="17"/>
        <v>0</v>
      </c>
      <c r="U31" s="147">
        <f t="shared" si="17"/>
        <v>9.6142657299999996</v>
      </c>
      <c r="V31" s="385">
        <f t="shared" si="5"/>
        <v>0</v>
      </c>
      <c r="W31" s="148" t="s">
        <v>20</v>
      </c>
    </row>
    <row r="32" spans="1:23" ht="47.25">
      <c r="A32" s="150" t="s">
        <v>38</v>
      </c>
      <c r="B32" s="404" t="str">
        <f>'Форма 1'!C32</f>
        <v>Технологическое присоединение энергопринимающих устройств потребителей максимальной мощностью до 15 кВт включительно, всего (новое строительство), всего, в том числе:</v>
      </c>
      <c r="C32" s="405" t="str">
        <f>'Форма 1'!D32</f>
        <v>Г</v>
      </c>
      <c r="D32" s="151">
        <f>M32</f>
        <v>4.7640000000000002</v>
      </c>
      <c r="E32" s="151">
        <v>0</v>
      </c>
      <c r="F32" s="151">
        <f>Форма_2!K32</f>
        <v>0</v>
      </c>
      <c r="G32" s="151">
        <v>0</v>
      </c>
      <c r="H32" s="151">
        <v>0</v>
      </c>
      <c r="I32" s="151">
        <v>0</v>
      </c>
      <c r="J32" s="151">
        <v>0</v>
      </c>
      <c r="K32" s="152">
        <v>0</v>
      </c>
      <c r="L32" s="151">
        <v>0</v>
      </c>
      <c r="M32" s="153">
        <f>Форма_2!M32</f>
        <v>4.7640000000000002</v>
      </c>
      <c r="N32" s="151">
        <v>0</v>
      </c>
      <c r="O32" s="151">
        <v>0</v>
      </c>
      <c r="P32" s="151">
        <f>0.55+0.28+0.2</f>
        <v>1.03</v>
      </c>
      <c r="Q32" s="151">
        <v>0</v>
      </c>
      <c r="R32" s="152">
        <v>0</v>
      </c>
      <c r="S32" s="151">
        <f>L32-E32</f>
        <v>0</v>
      </c>
      <c r="T32" s="386">
        <f>IF((E32)=0,0,(L32)/(E32))</f>
        <v>0</v>
      </c>
      <c r="U32" s="151">
        <f>M32-F32</f>
        <v>4.7640000000000002</v>
      </c>
      <c r="V32" s="386">
        <f t="shared" si="5"/>
        <v>0</v>
      </c>
      <c r="W32" s="152" t="s">
        <v>164</v>
      </c>
    </row>
    <row r="33" spans="1:23" ht="47.25">
      <c r="A33" s="150" t="s">
        <v>40</v>
      </c>
      <c r="B33" s="404" t="str">
        <f>'Форма 1'!C33</f>
        <v>Технологическое присоединение энергопринимающих устройств потребителей максимальной мощностью до 150 кВт включительно, всего (новое строительство), всего, в том числе:</v>
      </c>
      <c r="C33" s="405" t="str">
        <f>'Форма 1'!D33</f>
        <v>Г</v>
      </c>
      <c r="D33" s="151">
        <f>M33</f>
        <v>0.90100000000000002</v>
      </c>
      <c r="E33" s="151">
        <v>0</v>
      </c>
      <c r="F33" s="151">
        <f>Форма_2!K33</f>
        <v>0</v>
      </c>
      <c r="G33" s="151">
        <v>0</v>
      </c>
      <c r="H33" s="151">
        <v>0</v>
      </c>
      <c r="I33" s="151">
        <v>0</v>
      </c>
      <c r="J33" s="151">
        <v>0</v>
      </c>
      <c r="K33" s="152">
        <v>0</v>
      </c>
      <c r="L33" s="151">
        <v>0</v>
      </c>
      <c r="M33" s="153">
        <f>Форма_2!M33</f>
        <v>0.90100000000000002</v>
      </c>
      <c r="N33" s="151">
        <v>0</v>
      </c>
      <c r="O33" s="151">
        <v>0</v>
      </c>
      <c r="P33" s="151">
        <v>9.5000000000000001E-2</v>
      </c>
      <c r="Q33" s="151">
        <v>0</v>
      </c>
      <c r="R33" s="152">
        <v>0</v>
      </c>
      <c r="S33" s="151">
        <f>L33-E33</f>
        <v>0</v>
      </c>
      <c r="T33" s="386">
        <f>IF((E33)=0,0,(L33)/(E33))</f>
        <v>0</v>
      </c>
      <c r="U33" s="151">
        <f>M33-F33</f>
        <v>0.90100000000000002</v>
      </c>
      <c r="V33" s="386">
        <f t="shared" si="5"/>
        <v>0</v>
      </c>
      <c r="W33" s="152" t="s">
        <v>164</v>
      </c>
    </row>
    <row r="34" spans="1:23" ht="31.5">
      <c r="A34" s="150" t="s">
        <v>42</v>
      </c>
      <c r="B34" s="411" t="str">
        <f>'Форма 1'!C34</f>
        <v>Технологическое присоединение энергопринимающих устройств потребителей свыше 150 кВт, всего, в том числе:</v>
      </c>
      <c r="C34" s="405" t="str">
        <f>'Форма 1'!D34</f>
        <v>Г</v>
      </c>
      <c r="D34" s="151">
        <f t="shared" ref="D34:U34" si="19">SUM(D35:D36)</f>
        <v>3.94926573</v>
      </c>
      <c r="E34" s="151">
        <f t="shared" si="19"/>
        <v>0</v>
      </c>
      <c r="F34" s="151">
        <f t="shared" si="19"/>
        <v>0</v>
      </c>
      <c r="G34" s="151">
        <f t="shared" si="19"/>
        <v>0</v>
      </c>
      <c r="H34" s="151">
        <f t="shared" si="19"/>
        <v>0</v>
      </c>
      <c r="I34" s="151">
        <f t="shared" si="19"/>
        <v>0</v>
      </c>
      <c r="J34" s="151">
        <f t="shared" si="19"/>
        <v>0</v>
      </c>
      <c r="K34" s="152">
        <f t="shared" si="19"/>
        <v>0</v>
      </c>
      <c r="L34" s="151">
        <f t="shared" si="19"/>
        <v>0</v>
      </c>
      <c r="M34" s="153">
        <f t="shared" si="19"/>
        <v>3.94926573</v>
      </c>
      <c r="N34" s="151">
        <f t="shared" si="19"/>
        <v>0</v>
      </c>
      <c r="O34" s="151">
        <f t="shared" si="19"/>
        <v>0</v>
      </c>
      <c r="P34" s="151">
        <f t="shared" ref="P34:R34" si="20">SUM(P35:P36)</f>
        <v>0.74299999999999999</v>
      </c>
      <c r="Q34" s="151">
        <f t="shared" si="20"/>
        <v>0</v>
      </c>
      <c r="R34" s="152">
        <f t="shared" si="20"/>
        <v>0</v>
      </c>
      <c r="S34" s="151">
        <f t="shared" si="19"/>
        <v>0</v>
      </c>
      <c r="T34" s="386">
        <f t="shared" si="19"/>
        <v>0</v>
      </c>
      <c r="U34" s="151">
        <f t="shared" si="19"/>
        <v>3.94926573</v>
      </c>
      <c r="V34" s="386">
        <f t="shared" si="5"/>
        <v>0</v>
      </c>
      <c r="W34" s="152" t="s">
        <v>20</v>
      </c>
    </row>
    <row r="35" spans="1:23" ht="31.5">
      <c r="A35" s="154" t="s">
        <v>42</v>
      </c>
      <c r="B35" s="46" t="str">
        <f>'Форма 1'!C35</f>
        <v>Строительство КЛ-0,4кВ от ТП-60 до зданий Лечебного блока "А" и Лечебного блока "Б" "НЦРБ" протяженностью 0,26 км</v>
      </c>
      <c r="C35" s="124" t="str">
        <f>'Форма 1'!D35</f>
        <v>К_5.2</v>
      </c>
      <c r="D35" s="155">
        <f>M35</f>
        <v>2.1751819999999999</v>
      </c>
      <c r="E35" s="155">
        <v>0</v>
      </c>
      <c r="F35" s="155">
        <f>Форма_2!K35</f>
        <v>0</v>
      </c>
      <c r="G35" s="155">
        <v>0</v>
      </c>
      <c r="H35" s="155">
        <v>0</v>
      </c>
      <c r="I35" s="155">
        <v>0</v>
      </c>
      <c r="J35" s="155">
        <v>0</v>
      </c>
      <c r="K35" s="156">
        <v>0</v>
      </c>
      <c r="L35" s="155">
        <v>0</v>
      </c>
      <c r="M35" s="157">
        <f>Форма_2!M35</f>
        <v>2.1751819999999999</v>
      </c>
      <c r="N35" s="155">
        <v>0</v>
      </c>
      <c r="O35" s="155">
        <v>0</v>
      </c>
      <c r="P35" s="155">
        <v>0.26</v>
      </c>
      <c r="Q35" s="155">
        <v>0</v>
      </c>
      <c r="R35" s="156">
        <v>0</v>
      </c>
      <c r="S35" s="158">
        <f t="shared" ref="S35:S36" si="21">L35-E35</f>
        <v>0</v>
      </c>
      <c r="T35" s="387">
        <f>IF((E35)=0,0,(L35)/(E35))</f>
        <v>0</v>
      </c>
      <c r="U35" s="158">
        <f t="shared" ref="U35:U36" si="22">M35-F35</f>
        <v>2.1751819999999999</v>
      </c>
      <c r="V35" s="387">
        <f>IF((F35)=0,0,(M35)/(F35))</f>
        <v>0</v>
      </c>
      <c r="W35" s="156" t="s">
        <v>164</v>
      </c>
    </row>
    <row r="36" spans="1:23" ht="31.5">
      <c r="A36" s="154" t="s">
        <v>42</v>
      </c>
      <c r="B36" s="46" t="str">
        <f>'Форма 1'!C36</f>
        <v>Строительство КЛ-10 кВ отТП14 до КТПН(поз.17) и КЛ 0,4кВ от КТПН(по.17) до ВРУ ж/д.поз.9;поз.10;поз.11 мк.Сосновый протяженностью 0,483 км</v>
      </c>
      <c r="C36" s="124" t="str">
        <f>'Форма 1'!D36</f>
        <v>К_5.1</v>
      </c>
      <c r="D36" s="155">
        <f>M36</f>
        <v>1.7740837300000001</v>
      </c>
      <c r="E36" s="155">
        <v>0</v>
      </c>
      <c r="F36" s="155">
        <f>Форма_2!K36</f>
        <v>0</v>
      </c>
      <c r="G36" s="155">
        <v>0</v>
      </c>
      <c r="H36" s="155">
        <v>0</v>
      </c>
      <c r="I36" s="155">
        <v>0</v>
      </c>
      <c r="J36" s="155">
        <v>0</v>
      </c>
      <c r="K36" s="156">
        <v>0</v>
      </c>
      <c r="L36" s="155">
        <v>0</v>
      </c>
      <c r="M36" s="157">
        <f>Форма_2!M36</f>
        <v>1.7740837300000001</v>
      </c>
      <c r="N36" s="155">
        <v>0</v>
      </c>
      <c r="O36" s="155">
        <v>0</v>
      </c>
      <c r="P36" s="155">
        <v>0.48299999999999998</v>
      </c>
      <c r="Q36" s="155">
        <v>0</v>
      </c>
      <c r="R36" s="156">
        <v>0</v>
      </c>
      <c r="S36" s="158">
        <f t="shared" si="21"/>
        <v>0</v>
      </c>
      <c r="T36" s="387">
        <f t="shared" ref="T36" si="23">IF((E36)=0,0,(L36)/(E36))</f>
        <v>0</v>
      </c>
      <c r="U36" s="158">
        <f t="shared" si="22"/>
        <v>1.7740837300000001</v>
      </c>
      <c r="V36" s="387">
        <f t="shared" si="5"/>
        <v>0</v>
      </c>
      <c r="W36" s="156" t="s">
        <v>164</v>
      </c>
    </row>
    <row r="37" spans="1:23" ht="31.5">
      <c r="A37" s="146" t="s">
        <v>44</v>
      </c>
      <c r="B37" s="31" t="str">
        <f>'Форма 1'!C37</f>
        <v>Технологическое присоединение объектов электросетевого хозяйства, всего, в том числе:</v>
      </c>
      <c r="C37" s="32" t="str">
        <f>'Форма 1'!D37</f>
        <v>Г</v>
      </c>
      <c r="D37" s="147">
        <f t="shared" ref="D37:U37" si="24">SUM(D38:D39)</f>
        <v>0</v>
      </c>
      <c r="E37" s="147">
        <f t="shared" si="24"/>
        <v>0</v>
      </c>
      <c r="F37" s="147">
        <f t="shared" si="24"/>
        <v>0</v>
      </c>
      <c r="G37" s="147">
        <f t="shared" si="24"/>
        <v>0</v>
      </c>
      <c r="H37" s="147">
        <f t="shared" si="24"/>
        <v>0</v>
      </c>
      <c r="I37" s="147">
        <f t="shared" si="24"/>
        <v>0</v>
      </c>
      <c r="J37" s="147">
        <f t="shared" si="24"/>
        <v>0</v>
      </c>
      <c r="K37" s="148">
        <f t="shared" si="24"/>
        <v>0</v>
      </c>
      <c r="L37" s="147">
        <f t="shared" si="24"/>
        <v>0</v>
      </c>
      <c r="M37" s="149">
        <f t="shared" si="24"/>
        <v>0</v>
      </c>
      <c r="N37" s="147">
        <f t="shared" si="24"/>
        <v>0</v>
      </c>
      <c r="O37" s="147">
        <f t="shared" si="24"/>
        <v>0</v>
      </c>
      <c r="P37" s="147">
        <f t="shared" ref="P37:R37" si="25">SUM(P38:P39)</f>
        <v>0</v>
      </c>
      <c r="Q37" s="147">
        <f t="shared" si="25"/>
        <v>0</v>
      </c>
      <c r="R37" s="148">
        <f t="shared" si="25"/>
        <v>0</v>
      </c>
      <c r="S37" s="147">
        <f t="shared" si="24"/>
        <v>0</v>
      </c>
      <c r="T37" s="385">
        <f t="shared" si="24"/>
        <v>0</v>
      </c>
      <c r="U37" s="147">
        <f t="shared" si="24"/>
        <v>0</v>
      </c>
      <c r="V37" s="385">
        <f t="shared" si="5"/>
        <v>0</v>
      </c>
      <c r="W37" s="148" t="s">
        <v>20</v>
      </c>
    </row>
    <row r="38" spans="1:23" ht="47.25">
      <c r="A38" s="150" t="s">
        <v>46</v>
      </c>
      <c r="B38" s="41" t="str">
        <f>'Форма 1'!C38</f>
        <v>Технологическое присоединение объектов электросетевого хозяйства, принадлежащих  иным сетевым организациям и иным лицам, всего, в том числе:</v>
      </c>
      <c r="C38" s="125" t="str">
        <f>'Форма 1'!D38</f>
        <v>Г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2">
        <v>0</v>
      </c>
      <c r="L38" s="151">
        <v>0</v>
      </c>
      <c r="M38" s="153">
        <v>0</v>
      </c>
      <c r="N38" s="151">
        <v>0</v>
      </c>
      <c r="O38" s="151">
        <v>0</v>
      </c>
      <c r="P38" s="151">
        <v>0</v>
      </c>
      <c r="Q38" s="151">
        <v>0</v>
      </c>
      <c r="R38" s="152">
        <v>0</v>
      </c>
      <c r="S38" s="151">
        <v>0</v>
      </c>
      <c r="T38" s="386">
        <v>0</v>
      </c>
      <c r="U38" s="151">
        <v>0</v>
      </c>
      <c r="V38" s="386">
        <f t="shared" si="5"/>
        <v>0</v>
      </c>
      <c r="W38" s="152" t="s">
        <v>20</v>
      </c>
    </row>
    <row r="39" spans="1:23" ht="31.5">
      <c r="A39" s="150" t="s">
        <v>48</v>
      </c>
      <c r="B39" s="41" t="str">
        <f>'Форма 1'!C39</f>
        <v>Технологическое присоединение к электрическим сетям иных сетевых организаций, всего, в том числе:</v>
      </c>
      <c r="C39" s="125" t="str">
        <f>'Форма 1'!D39</f>
        <v>Г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0</v>
      </c>
      <c r="K39" s="152">
        <v>0</v>
      </c>
      <c r="L39" s="151">
        <v>0</v>
      </c>
      <c r="M39" s="153">
        <v>0</v>
      </c>
      <c r="N39" s="151">
        <v>0</v>
      </c>
      <c r="O39" s="151">
        <v>0</v>
      </c>
      <c r="P39" s="151">
        <v>0</v>
      </c>
      <c r="Q39" s="151">
        <v>0</v>
      </c>
      <c r="R39" s="152">
        <v>0</v>
      </c>
      <c r="S39" s="151">
        <v>0</v>
      </c>
      <c r="T39" s="386">
        <v>0</v>
      </c>
      <c r="U39" s="151">
        <v>0</v>
      </c>
      <c r="V39" s="386">
        <f t="shared" si="5"/>
        <v>0</v>
      </c>
      <c r="W39" s="152" t="s">
        <v>20</v>
      </c>
    </row>
    <row r="40" spans="1:23" ht="31.5">
      <c r="A40" s="146" t="s">
        <v>50</v>
      </c>
      <c r="B40" s="31" t="str">
        <f>'Форма 1'!C40</f>
        <v>Технологическое присоединение объектов по производству электрической энергии всего, в том числе:</v>
      </c>
      <c r="C40" s="126" t="str">
        <f>'Форма 1'!D40</f>
        <v>Г</v>
      </c>
      <c r="D40" s="147">
        <f t="shared" ref="D40:S43" si="26">D41</f>
        <v>0</v>
      </c>
      <c r="E40" s="147">
        <f t="shared" si="26"/>
        <v>0</v>
      </c>
      <c r="F40" s="147">
        <f t="shared" si="26"/>
        <v>0</v>
      </c>
      <c r="G40" s="147">
        <f t="shared" si="26"/>
        <v>0</v>
      </c>
      <c r="H40" s="147">
        <f t="shared" si="26"/>
        <v>0</v>
      </c>
      <c r="I40" s="147">
        <f t="shared" si="26"/>
        <v>0</v>
      </c>
      <c r="J40" s="147">
        <f t="shared" si="26"/>
        <v>0</v>
      </c>
      <c r="K40" s="148">
        <f t="shared" si="26"/>
        <v>0</v>
      </c>
      <c r="L40" s="147">
        <f t="shared" si="26"/>
        <v>0</v>
      </c>
      <c r="M40" s="149">
        <f t="shared" si="26"/>
        <v>0</v>
      </c>
      <c r="N40" s="147">
        <f t="shared" si="26"/>
        <v>0</v>
      </c>
      <c r="O40" s="147">
        <f t="shared" si="26"/>
        <v>0</v>
      </c>
      <c r="P40" s="147">
        <f t="shared" si="26"/>
        <v>0</v>
      </c>
      <c r="Q40" s="147">
        <f t="shared" si="26"/>
        <v>0</v>
      </c>
      <c r="R40" s="148">
        <f t="shared" si="26"/>
        <v>0</v>
      </c>
      <c r="S40" s="147">
        <f t="shared" si="26"/>
        <v>0</v>
      </c>
      <c r="T40" s="385">
        <f t="shared" ref="T40:U43" si="27">T41</f>
        <v>0</v>
      </c>
      <c r="U40" s="147">
        <f t="shared" si="27"/>
        <v>0</v>
      </c>
      <c r="V40" s="385">
        <f t="shared" si="5"/>
        <v>0</v>
      </c>
      <c r="W40" s="148" t="s">
        <v>20</v>
      </c>
    </row>
    <row r="41" spans="1:23" ht="31.5">
      <c r="A41" s="150" t="s">
        <v>52</v>
      </c>
      <c r="B41" s="41" t="str">
        <f>'Форма 1'!C41</f>
        <v>Наименование объекта по производству электрической энергии, всего, в том числе:</v>
      </c>
      <c r="C41" s="125" t="str">
        <f>'Форма 1'!D41</f>
        <v>Г</v>
      </c>
      <c r="D41" s="151">
        <f t="shared" si="26"/>
        <v>0</v>
      </c>
      <c r="E41" s="151">
        <f t="shared" si="26"/>
        <v>0</v>
      </c>
      <c r="F41" s="151">
        <f t="shared" si="26"/>
        <v>0</v>
      </c>
      <c r="G41" s="151">
        <f t="shared" si="26"/>
        <v>0</v>
      </c>
      <c r="H41" s="151">
        <f t="shared" si="26"/>
        <v>0</v>
      </c>
      <c r="I41" s="151">
        <f t="shared" si="26"/>
        <v>0</v>
      </c>
      <c r="J41" s="151">
        <f t="shared" si="26"/>
        <v>0</v>
      </c>
      <c r="K41" s="152">
        <f t="shared" si="26"/>
        <v>0</v>
      </c>
      <c r="L41" s="151">
        <f t="shared" si="26"/>
        <v>0</v>
      </c>
      <c r="M41" s="153">
        <f t="shared" si="26"/>
        <v>0</v>
      </c>
      <c r="N41" s="151">
        <f t="shared" si="26"/>
        <v>0</v>
      </c>
      <c r="O41" s="151">
        <f t="shared" si="26"/>
        <v>0</v>
      </c>
      <c r="P41" s="151">
        <f t="shared" si="26"/>
        <v>0</v>
      </c>
      <c r="Q41" s="151">
        <f t="shared" si="26"/>
        <v>0</v>
      </c>
      <c r="R41" s="152">
        <f t="shared" si="26"/>
        <v>0</v>
      </c>
      <c r="S41" s="151">
        <f t="shared" si="26"/>
        <v>0</v>
      </c>
      <c r="T41" s="386">
        <f t="shared" si="27"/>
        <v>0</v>
      </c>
      <c r="U41" s="151">
        <f t="shared" si="27"/>
        <v>0</v>
      </c>
      <c r="V41" s="386">
        <f t="shared" si="5"/>
        <v>0</v>
      </c>
      <c r="W41" s="152" t="s">
        <v>20</v>
      </c>
    </row>
    <row r="42" spans="1:23" ht="63">
      <c r="A42" s="150" t="s">
        <v>52</v>
      </c>
      <c r="B42" s="41" t="str">
        <f>'Форма 1'!C42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42" s="125" t="str">
        <f>'Форма 1'!D42</f>
        <v>Г</v>
      </c>
      <c r="D42" s="151">
        <f t="shared" si="26"/>
        <v>0</v>
      </c>
      <c r="E42" s="151">
        <f t="shared" si="26"/>
        <v>0</v>
      </c>
      <c r="F42" s="151">
        <f t="shared" si="26"/>
        <v>0</v>
      </c>
      <c r="G42" s="151">
        <f t="shared" si="26"/>
        <v>0</v>
      </c>
      <c r="H42" s="151">
        <f t="shared" si="26"/>
        <v>0</v>
      </c>
      <c r="I42" s="151">
        <f t="shared" si="26"/>
        <v>0</v>
      </c>
      <c r="J42" s="151">
        <f t="shared" si="26"/>
        <v>0</v>
      </c>
      <c r="K42" s="152">
        <f t="shared" si="26"/>
        <v>0</v>
      </c>
      <c r="L42" s="151">
        <f t="shared" si="26"/>
        <v>0</v>
      </c>
      <c r="M42" s="153">
        <f t="shared" si="26"/>
        <v>0</v>
      </c>
      <c r="N42" s="151">
        <f t="shared" si="26"/>
        <v>0</v>
      </c>
      <c r="O42" s="151">
        <f t="shared" si="26"/>
        <v>0</v>
      </c>
      <c r="P42" s="151">
        <f t="shared" si="26"/>
        <v>0</v>
      </c>
      <c r="Q42" s="151">
        <f t="shared" si="26"/>
        <v>0</v>
      </c>
      <c r="R42" s="152">
        <f t="shared" si="26"/>
        <v>0</v>
      </c>
      <c r="S42" s="151">
        <f t="shared" si="26"/>
        <v>0</v>
      </c>
      <c r="T42" s="386">
        <f t="shared" si="27"/>
        <v>0</v>
      </c>
      <c r="U42" s="151">
        <f t="shared" si="27"/>
        <v>0</v>
      </c>
      <c r="V42" s="386">
        <f t="shared" si="5"/>
        <v>0</v>
      </c>
      <c r="W42" s="152" t="s">
        <v>20</v>
      </c>
    </row>
    <row r="43" spans="1:23" ht="47.25">
      <c r="A43" s="150" t="s">
        <v>52</v>
      </c>
      <c r="B43" s="41" t="str">
        <f>'Форма 1'!C43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3" s="125" t="str">
        <f>'Форма 1'!D43</f>
        <v>Г</v>
      </c>
      <c r="D43" s="151">
        <f t="shared" si="26"/>
        <v>0</v>
      </c>
      <c r="E43" s="151">
        <f t="shared" si="26"/>
        <v>0</v>
      </c>
      <c r="F43" s="151">
        <f t="shared" si="26"/>
        <v>0</v>
      </c>
      <c r="G43" s="151">
        <f t="shared" si="26"/>
        <v>0</v>
      </c>
      <c r="H43" s="151">
        <f t="shared" si="26"/>
        <v>0</v>
      </c>
      <c r="I43" s="151">
        <f t="shared" si="26"/>
        <v>0</v>
      </c>
      <c r="J43" s="151">
        <f t="shared" si="26"/>
        <v>0</v>
      </c>
      <c r="K43" s="152">
        <f t="shared" si="26"/>
        <v>0</v>
      </c>
      <c r="L43" s="151">
        <f t="shared" si="26"/>
        <v>0</v>
      </c>
      <c r="M43" s="153">
        <f t="shared" si="26"/>
        <v>0</v>
      </c>
      <c r="N43" s="151">
        <f t="shared" si="26"/>
        <v>0</v>
      </c>
      <c r="O43" s="151">
        <f t="shared" si="26"/>
        <v>0</v>
      </c>
      <c r="P43" s="151">
        <f t="shared" si="26"/>
        <v>0</v>
      </c>
      <c r="Q43" s="151">
        <f t="shared" si="26"/>
        <v>0</v>
      </c>
      <c r="R43" s="152">
        <f t="shared" si="26"/>
        <v>0</v>
      </c>
      <c r="S43" s="151">
        <f t="shared" si="26"/>
        <v>0</v>
      </c>
      <c r="T43" s="386">
        <f t="shared" si="27"/>
        <v>0</v>
      </c>
      <c r="U43" s="151">
        <f t="shared" si="27"/>
        <v>0</v>
      </c>
      <c r="V43" s="386">
        <f t="shared" si="5"/>
        <v>0</v>
      </c>
      <c r="W43" s="152" t="s">
        <v>20</v>
      </c>
    </row>
    <row r="44" spans="1:23" ht="63">
      <c r="A44" s="150" t="s">
        <v>52</v>
      </c>
      <c r="B44" s="41" t="str">
        <f>'Форма 1'!C44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v>
      </c>
      <c r="C44" s="125" t="str">
        <f>'Форма 1'!D44</f>
        <v>Г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2">
        <v>0</v>
      </c>
      <c r="L44" s="151">
        <v>0</v>
      </c>
      <c r="M44" s="153">
        <v>0</v>
      </c>
      <c r="N44" s="151">
        <v>0</v>
      </c>
      <c r="O44" s="151">
        <v>0</v>
      </c>
      <c r="P44" s="151">
        <v>0</v>
      </c>
      <c r="Q44" s="151">
        <v>0</v>
      </c>
      <c r="R44" s="152">
        <v>0</v>
      </c>
      <c r="S44" s="151">
        <v>0</v>
      </c>
      <c r="T44" s="386">
        <v>0</v>
      </c>
      <c r="U44" s="151">
        <v>0</v>
      </c>
      <c r="V44" s="386">
        <f t="shared" si="5"/>
        <v>0</v>
      </c>
      <c r="W44" s="152" t="s">
        <v>20</v>
      </c>
    </row>
    <row r="45" spans="1:23" ht="37.5" customHeight="1">
      <c r="A45" s="150" t="s">
        <v>57</v>
      </c>
      <c r="B45" s="41" t="str">
        <f>'Форма 1'!C45</f>
        <v>Наименование объекта по производству электрической энергии, всего, в том числе:</v>
      </c>
      <c r="C45" s="125" t="str">
        <f>'Форма 1'!D45</f>
        <v>Г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2">
        <v>0</v>
      </c>
      <c r="L45" s="151">
        <v>0</v>
      </c>
      <c r="M45" s="153">
        <v>0</v>
      </c>
      <c r="N45" s="151">
        <v>0</v>
      </c>
      <c r="O45" s="151">
        <v>0</v>
      </c>
      <c r="P45" s="151">
        <v>0</v>
      </c>
      <c r="Q45" s="151">
        <v>0</v>
      </c>
      <c r="R45" s="152">
        <v>0</v>
      </c>
      <c r="S45" s="151">
        <v>0</v>
      </c>
      <c r="T45" s="386">
        <v>0</v>
      </c>
      <c r="U45" s="151">
        <v>0</v>
      </c>
      <c r="V45" s="386">
        <f t="shared" si="5"/>
        <v>0</v>
      </c>
      <c r="W45" s="152" t="s">
        <v>20</v>
      </c>
    </row>
    <row r="46" spans="1:23" ht="63">
      <c r="A46" s="150" t="s">
        <v>57</v>
      </c>
      <c r="B46" s="41" t="str">
        <f>'Форма 1'!C46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46" s="125" t="str">
        <f>'Форма 1'!D46</f>
        <v>Г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2">
        <v>0</v>
      </c>
      <c r="L46" s="151">
        <v>0</v>
      </c>
      <c r="M46" s="153">
        <v>0</v>
      </c>
      <c r="N46" s="151">
        <v>0</v>
      </c>
      <c r="O46" s="151">
        <v>0</v>
      </c>
      <c r="P46" s="151">
        <v>0</v>
      </c>
      <c r="Q46" s="151">
        <v>0</v>
      </c>
      <c r="R46" s="152">
        <v>0</v>
      </c>
      <c r="S46" s="151">
        <v>0</v>
      </c>
      <c r="T46" s="386">
        <v>0</v>
      </c>
      <c r="U46" s="151">
        <v>0</v>
      </c>
      <c r="V46" s="386">
        <f t="shared" si="5"/>
        <v>0</v>
      </c>
      <c r="W46" s="152" t="s">
        <v>20</v>
      </c>
    </row>
    <row r="47" spans="1:23" ht="47.25">
      <c r="A47" s="150" t="s">
        <v>57</v>
      </c>
      <c r="B47" s="41" t="str">
        <f>'Форма 1'!C47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7" s="125" t="str">
        <f>'Форма 1'!D47</f>
        <v>Г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2">
        <v>0</v>
      </c>
      <c r="L47" s="151">
        <v>0</v>
      </c>
      <c r="M47" s="153">
        <v>0</v>
      </c>
      <c r="N47" s="151">
        <v>0</v>
      </c>
      <c r="O47" s="151">
        <v>0</v>
      </c>
      <c r="P47" s="151">
        <v>0</v>
      </c>
      <c r="Q47" s="151">
        <v>0</v>
      </c>
      <c r="R47" s="152">
        <v>0</v>
      </c>
      <c r="S47" s="151">
        <v>0</v>
      </c>
      <c r="T47" s="386">
        <v>0</v>
      </c>
      <c r="U47" s="151">
        <v>0</v>
      </c>
      <c r="V47" s="386">
        <f t="shared" si="5"/>
        <v>0</v>
      </c>
      <c r="W47" s="152" t="s">
        <v>20</v>
      </c>
    </row>
    <row r="48" spans="1:23" ht="63">
      <c r="A48" s="150" t="s">
        <v>57</v>
      </c>
      <c r="B48" s="41" t="str">
        <f>'Форма 1'!C48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8" s="125" t="str">
        <f>'Форма 1'!D48</f>
        <v>Г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2">
        <v>0</v>
      </c>
      <c r="L48" s="151">
        <v>0</v>
      </c>
      <c r="M48" s="153">
        <v>0</v>
      </c>
      <c r="N48" s="151">
        <v>0</v>
      </c>
      <c r="O48" s="151">
        <v>0</v>
      </c>
      <c r="P48" s="151">
        <v>0</v>
      </c>
      <c r="Q48" s="151">
        <v>0</v>
      </c>
      <c r="R48" s="152">
        <v>0</v>
      </c>
      <c r="S48" s="151">
        <v>0</v>
      </c>
      <c r="T48" s="386">
        <v>0</v>
      </c>
      <c r="U48" s="151">
        <v>0</v>
      </c>
      <c r="V48" s="386">
        <f t="shared" si="5"/>
        <v>0</v>
      </c>
      <c r="W48" s="152" t="s">
        <v>20</v>
      </c>
    </row>
    <row r="49" spans="1:23" ht="47.25">
      <c r="A49" s="146" t="s">
        <v>59</v>
      </c>
      <c r="B49" s="31" t="str">
        <f>'Форма 1'!C49</f>
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</c>
      <c r="C49" s="126" t="str">
        <f>'Форма 1'!D49</f>
        <v>Г</v>
      </c>
      <c r="D49" s="147">
        <f>D50+D54</f>
        <v>7.3620000000000001</v>
      </c>
      <c r="E49" s="147">
        <f t="shared" ref="E49:U49" si="28">E50+E54</f>
        <v>0</v>
      </c>
      <c r="F49" s="147">
        <f t="shared" si="28"/>
        <v>4.87</v>
      </c>
      <c r="G49" s="147">
        <f t="shared" si="28"/>
        <v>0</v>
      </c>
      <c r="H49" s="147">
        <f t="shared" si="28"/>
        <v>0</v>
      </c>
      <c r="I49" s="147">
        <f t="shared" si="28"/>
        <v>3.8149999999999999</v>
      </c>
      <c r="J49" s="147">
        <f t="shared" si="28"/>
        <v>0</v>
      </c>
      <c r="K49" s="148">
        <f t="shared" si="28"/>
        <v>0</v>
      </c>
      <c r="L49" s="147">
        <f t="shared" si="28"/>
        <v>0</v>
      </c>
      <c r="M49" s="149">
        <f t="shared" si="28"/>
        <v>7.3620000000000001</v>
      </c>
      <c r="N49" s="147">
        <f t="shared" si="28"/>
        <v>0</v>
      </c>
      <c r="O49" s="147">
        <f t="shared" si="28"/>
        <v>0</v>
      </c>
      <c r="P49" s="147">
        <f t="shared" ref="P49:R49" si="29">P50+P54</f>
        <v>3.8149999999999999</v>
      </c>
      <c r="Q49" s="147">
        <f t="shared" si="29"/>
        <v>0</v>
      </c>
      <c r="R49" s="148">
        <f t="shared" si="29"/>
        <v>0</v>
      </c>
      <c r="S49" s="147">
        <f t="shared" si="28"/>
        <v>0</v>
      </c>
      <c r="T49" s="385">
        <f t="shared" si="28"/>
        <v>0</v>
      </c>
      <c r="U49" s="147">
        <f t="shared" si="28"/>
        <v>2.492</v>
      </c>
      <c r="V49" s="385">
        <f t="shared" si="5"/>
        <v>1.5117043121149898</v>
      </c>
      <c r="W49" s="148" t="s">
        <v>20</v>
      </c>
    </row>
    <row r="50" spans="1:23" ht="47.25">
      <c r="A50" s="150" t="s">
        <v>61</v>
      </c>
      <c r="B50" s="41" t="str">
        <f>'Форма 1'!C50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0" s="125" t="str">
        <f>'Форма 1'!D50</f>
        <v>Г</v>
      </c>
      <c r="D50" s="151">
        <f>SUM(D51:D53)</f>
        <v>7.3620000000000001</v>
      </c>
      <c r="E50" s="151">
        <f t="shared" ref="E50:U50" si="30">SUM(E51:E53)</f>
        <v>0</v>
      </c>
      <c r="F50" s="151">
        <f t="shared" si="30"/>
        <v>4.87</v>
      </c>
      <c r="G50" s="151">
        <f t="shared" si="30"/>
        <v>0</v>
      </c>
      <c r="H50" s="151">
        <f t="shared" si="30"/>
        <v>0</v>
      </c>
      <c r="I50" s="151">
        <f t="shared" si="30"/>
        <v>3.8149999999999999</v>
      </c>
      <c r="J50" s="151">
        <f t="shared" si="30"/>
        <v>0</v>
      </c>
      <c r="K50" s="152">
        <f t="shared" si="30"/>
        <v>0</v>
      </c>
      <c r="L50" s="151">
        <f t="shared" si="30"/>
        <v>0</v>
      </c>
      <c r="M50" s="153">
        <f t="shared" si="30"/>
        <v>7.3620000000000001</v>
      </c>
      <c r="N50" s="151">
        <f t="shared" si="30"/>
        <v>0</v>
      </c>
      <c r="O50" s="151">
        <f t="shared" si="30"/>
        <v>0</v>
      </c>
      <c r="P50" s="151">
        <f t="shared" ref="P50:R50" si="31">SUM(P51:P53)</f>
        <v>3.8149999999999999</v>
      </c>
      <c r="Q50" s="151">
        <f t="shared" si="31"/>
        <v>0</v>
      </c>
      <c r="R50" s="152">
        <f t="shared" si="31"/>
        <v>0</v>
      </c>
      <c r="S50" s="151">
        <f t="shared" si="30"/>
        <v>0</v>
      </c>
      <c r="T50" s="386">
        <f t="shared" si="30"/>
        <v>0</v>
      </c>
      <c r="U50" s="151">
        <f t="shared" si="30"/>
        <v>2.492</v>
      </c>
      <c r="V50" s="386">
        <f t="shared" si="5"/>
        <v>1.5117043121149898</v>
      </c>
      <c r="W50" s="152" t="s">
        <v>20</v>
      </c>
    </row>
    <row r="51" spans="1:23" ht="50.25" customHeight="1">
      <c r="A51" s="154" t="s">
        <v>61</v>
      </c>
      <c r="B51" s="48" t="str">
        <f>'Форма 1'!C51</f>
        <v>Строительство одноцепной ВЛЗ-6кВ от фидеров №4(оп.19) и №5(оп.18)ВЛ-6кВ"Хитачи"до КТПн-400/6кВ в СОТ "Детка" протяженностью 7,11 км</v>
      </c>
      <c r="C51" s="49" t="str">
        <f>'Форма 1'!D51</f>
        <v>К_3.1</v>
      </c>
      <c r="D51" s="155">
        <f t="shared" ref="D51:D53" si="32">M51</f>
        <v>7.3620000000000001</v>
      </c>
      <c r="E51" s="155">
        <v>0</v>
      </c>
      <c r="F51" s="155">
        <f>Форма_2!K51</f>
        <v>4.87</v>
      </c>
      <c r="G51" s="155">
        <v>0</v>
      </c>
      <c r="H51" s="155">
        <v>0</v>
      </c>
      <c r="I51" s="155">
        <v>3.8149999999999999</v>
      </c>
      <c r="J51" s="155">
        <v>0</v>
      </c>
      <c r="K51" s="156">
        <v>0</v>
      </c>
      <c r="L51" s="155">
        <v>0</v>
      </c>
      <c r="M51" s="157">
        <f>Форма_2!M51</f>
        <v>7.3620000000000001</v>
      </c>
      <c r="N51" s="155">
        <v>0</v>
      </c>
      <c r="O51" s="155">
        <v>0</v>
      </c>
      <c r="P51" s="155">
        <v>3.8149999999999999</v>
      </c>
      <c r="Q51" s="155">
        <v>0</v>
      </c>
      <c r="R51" s="156">
        <v>0</v>
      </c>
      <c r="S51" s="158">
        <f t="shared" ref="S51:S53" si="33">L51-E51</f>
        <v>0</v>
      </c>
      <c r="T51" s="387">
        <f t="shared" ref="T51:T53" si="34">IF((E51)=0,0,(L51)/(E51))</f>
        <v>0</v>
      </c>
      <c r="U51" s="158">
        <f t="shared" ref="U51:U53" si="35">M51-F51</f>
        <v>2.492</v>
      </c>
      <c r="V51" s="387">
        <f t="shared" si="5"/>
        <v>1.5117043121149898</v>
      </c>
      <c r="W51" s="156" t="s">
        <v>164</v>
      </c>
    </row>
    <row r="52" spans="1:23" ht="31.5">
      <c r="A52" s="154" t="s">
        <v>61</v>
      </c>
      <c r="B52" s="48" t="str">
        <f>'Форма 1'!C52</f>
        <v>Строительство от РП-4 4КЛ-10кВ с установкой 2КТПН-630/10 по ул. Тимптонская, квартал «И»  (КЛ-10кВ - 0,72км; 1,26МВА)</v>
      </c>
      <c r="C52" s="49" t="str">
        <f>'Форма 1'!D52</f>
        <v>K_3.2</v>
      </c>
      <c r="D52" s="155">
        <f t="shared" si="32"/>
        <v>0</v>
      </c>
      <c r="E52" s="155">
        <v>0</v>
      </c>
      <c r="F52" s="155">
        <f>Форма_2!K52</f>
        <v>0</v>
      </c>
      <c r="G52" s="155">
        <v>0</v>
      </c>
      <c r="H52" s="155">
        <v>0</v>
      </c>
      <c r="I52" s="155">
        <v>0</v>
      </c>
      <c r="J52" s="155">
        <v>0</v>
      </c>
      <c r="K52" s="156">
        <v>0</v>
      </c>
      <c r="L52" s="155">
        <v>0</v>
      </c>
      <c r="M52" s="157">
        <f>Форма_2!M52</f>
        <v>0</v>
      </c>
      <c r="N52" s="155">
        <v>0</v>
      </c>
      <c r="O52" s="155">
        <v>0</v>
      </c>
      <c r="P52" s="155">
        <v>0</v>
      </c>
      <c r="Q52" s="155">
        <v>0</v>
      </c>
      <c r="R52" s="156">
        <v>0</v>
      </c>
      <c r="S52" s="158">
        <f t="shared" si="33"/>
        <v>0</v>
      </c>
      <c r="T52" s="387">
        <f t="shared" si="34"/>
        <v>0</v>
      </c>
      <c r="U52" s="158">
        <f t="shared" si="35"/>
        <v>0</v>
      </c>
      <c r="V52" s="387">
        <f t="shared" si="5"/>
        <v>0</v>
      </c>
      <c r="W52" s="156" t="s">
        <v>164</v>
      </c>
    </row>
    <row r="53" spans="1:23" ht="47.25">
      <c r="A53" s="154" t="s">
        <v>61</v>
      </c>
      <c r="B53" s="48" t="str">
        <f>'Форма 1'!C53</f>
        <v>Строительство 2КЛ-10кВ от вновь установленной 2КТПН-630/10 по ул. Тимптонская до ул. Комсомольской правды с установкой КТПН-630/10, квартал «И»   (КЛ-10кВ 1,69км; 1,26МВА)</v>
      </c>
      <c r="C53" s="49" t="str">
        <f>'Форма 1'!D53</f>
        <v>K_3.3</v>
      </c>
      <c r="D53" s="155">
        <f t="shared" si="32"/>
        <v>0</v>
      </c>
      <c r="E53" s="155">
        <v>0</v>
      </c>
      <c r="F53" s="155">
        <f>Форма_2!K53</f>
        <v>0</v>
      </c>
      <c r="G53" s="155">
        <v>0</v>
      </c>
      <c r="H53" s="155">
        <v>0</v>
      </c>
      <c r="I53" s="155">
        <v>0</v>
      </c>
      <c r="J53" s="155">
        <v>0</v>
      </c>
      <c r="K53" s="156">
        <v>0</v>
      </c>
      <c r="L53" s="155">
        <v>0</v>
      </c>
      <c r="M53" s="157">
        <f>Форма_2!M53</f>
        <v>0</v>
      </c>
      <c r="N53" s="155">
        <v>0</v>
      </c>
      <c r="O53" s="155">
        <v>0</v>
      </c>
      <c r="P53" s="155">
        <v>0</v>
      </c>
      <c r="Q53" s="155">
        <v>0</v>
      </c>
      <c r="R53" s="156">
        <v>0</v>
      </c>
      <c r="S53" s="158">
        <f t="shared" si="33"/>
        <v>0</v>
      </c>
      <c r="T53" s="387">
        <f t="shared" si="34"/>
        <v>0</v>
      </c>
      <c r="U53" s="158">
        <f t="shared" si="35"/>
        <v>0</v>
      </c>
      <c r="V53" s="387">
        <f t="shared" si="5"/>
        <v>0</v>
      </c>
      <c r="W53" s="156" t="s">
        <v>164</v>
      </c>
    </row>
    <row r="54" spans="1:23" ht="47.25">
      <c r="A54" s="150" t="s">
        <v>67</v>
      </c>
      <c r="B54" s="41" t="str">
        <f>'Форма 1'!C54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4" s="125" t="str">
        <f>'Форма 1'!D54</f>
        <v>Г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2">
        <v>0</v>
      </c>
      <c r="L54" s="151">
        <v>0</v>
      </c>
      <c r="M54" s="153">
        <v>0</v>
      </c>
      <c r="N54" s="151">
        <v>0</v>
      </c>
      <c r="O54" s="151">
        <v>0</v>
      </c>
      <c r="P54" s="151">
        <v>0</v>
      </c>
      <c r="Q54" s="151">
        <v>0</v>
      </c>
      <c r="R54" s="152">
        <v>0</v>
      </c>
      <c r="S54" s="151">
        <v>0</v>
      </c>
      <c r="T54" s="386">
        <v>0</v>
      </c>
      <c r="U54" s="151">
        <v>0</v>
      </c>
      <c r="V54" s="386">
        <f t="shared" si="5"/>
        <v>0</v>
      </c>
      <c r="W54" s="152" t="s">
        <v>20</v>
      </c>
    </row>
    <row r="55" spans="1:23" ht="31.5">
      <c r="A55" s="142" t="s">
        <v>69</v>
      </c>
      <c r="B55" s="50" t="str">
        <f>'Форма 1'!C55</f>
        <v>Реконструкция, модернизация, техническое перевооружение всего, в том числе:</v>
      </c>
      <c r="C55" s="127" t="str">
        <f>'Форма 1'!D55</f>
        <v>Г</v>
      </c>
      <c r="D55" s="143">
        <f t="shared" ref="D55:U55" si="36">D56+D62+D69+D81</f>
        <v>9.0133077099999994</v>
      </c>
      <c r="E55" s="143">
        <f t="shared" si="36"/>
        <v>0</v>
      </c>
      <c r="F55" s="143">
        <f t="shared" si="36"/>
        <v>5.7320000000000002</v>
      </c>
      <c r="G55" s="143">
        <f t="shared" si="36"/>
        <v>0</v>
      </c>
      <c r="H55" s="143">
        <f t="shared" si="36"/>
        <v>0</v>
      </c>
      <c r="I55" s="143">
        <f t="shared" si="36"/>
        <v>0</v>
      </c>
      <c r="J55" s="143">
        <f t="shared" si="36"/>
        <v>0</v>
      </c>
      <c r="K55" s="144">
        <f t="shared" si="36"/>
        <v>70</v>
      </c>
      <c r="L55" s="143">
        <f t="shared" si="36"/>
        <v>0</v>
      </c>
      <c r="M55" s="145">
        <f t="shared" si="36"/>
        <v>9.0133077099999994</v>
      </c>
      <c r="N55" s="143">
        <f t="shared" si="36"/>
        <v>0</v>
      </c>
      <c r="O55" s="143">
        <f t="shared" si="36"/>
        <v>0</v>
      </c>
      <c r="P55" s="143">
        <f t="shared" ref="P55:R55" si="37">P56+P62+P69+P81</f>
        <v>0</v>
      </c>
      <c r="Q55" s="143">
        <f t="shared" si="37"/>
        <v>0</v>
      </c>
      <c r="R55" s="144">
        <f t="shared" si="37"/>
        <v>78</v>
      </c>
      <c r="S55" s="143">
        <f t="shared" si="36"/>
        <v>0</v>
      </c>
      <c r="T55" s="388">
        <f t="shared" si="36"/>
        <v>0</v>
      </c>
      <c r="U55" s="143">
        <f t="shared" si="36"/>
        <v>3.2813077099999997</v>
      </c>
      <c r="V55" s="388">
        <f t="shared" si="5"/>
        <v>1.5724542411025819</v>
      </c>
      <c r="W55" s="144" t="s">
        <v>20</v>
      </c>
    </row>
    <row r="56" spans="1:23" ht="47.25">
      <c r="A56" s="146" t="s">
        <v>71</v>
      </c>
      <c r="B56" s="31" t="str">
        <f>'Форма 1'!C56</f>
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</c>
      <c r="C56" s="126" t="str">
        <f>'Форма 1'!D56</f>
        <v>Г</v>
      </c>
      <c r="D56" s="147">
        <f t="shared" ref="D56:U56" si="38">D57+D58</f>
        <v>1.67</v>
      </c>
      <c r="E56" s="147">
        <f t="shared" si="38"/>
        <v>0</v>
      </c>
      <c r="F56" s="147">
        <f t="shared" si="38"/>
        <v>1.67</v>
      </c>
      <c r="G56" s="147">
        <f t="shared" si="38"/>
        <v>0</v>
      </c>
      <c r="H56" s="147">
        <f t="shared" si="38"/>
        <v>0</v>
      </c>
      <c r="I56" s="147">
        <f t="shared" si="38"/>
        <v>0</v>
      </c>
      <c r="J56" s="147">
        <f t="shared" si="38"/>
        <v>0</v>
      </c>
      <c r="K56" s="148">
        <f t="shared" si="38"/>
        <v>1</v>
      </c>
      <c r="L56" s="147">
        <f t="shared" si="38"/>
        <v>0</v>
      </c>
      <c r="M56" s="149">
        <f t="shared" si="38"/>
        <v>1.67</v>
      </c>
      <c r="N56" s="147">
        <f t="shared" si="38"/>
        <v>0</v>
      </c>
      <c r="O56" s="147">
        <f t="shared" si="38"/>
        <v>0</v>
      </c>
      <c r="P56" s="147">
        <f t="shared" ref="P56:R56" si="39">P57+P58</f>
        <v>0</v>
      </c>
      <c r="Q56" s="147">
        <f t="shared" si="39"/>
        <v>0</v>
      </c>
      <c r="R56" s="148">
        <f t="shared" si="39"/>
        <v>1</v>
      </c>
      <c r="S56" s="147">
        <f t="shared" si="38"/>
        <v>0</v>
      </c>
      <c r="T56" s="385">
        <f t="shared" si="38"/>
        <v>0</v>
      </c>
      <c r="U56" s="147">
        <f t="shared" si="38"/>
        <v>0</v>
      </c>
      <c r="V56" s="385">
        <f t="shared" si="5"/>
        <v>1</v>
      </c>
      <c r="W56" s="148" t="s">
        <v>20</v>
      </c>
    </row>
    <row r="57" spans="1:23" ht="41.25" customHeight="1">
      <c r="A57" s="150" t="s">
        <v>73</v>
      </c>
      <c r="B57" s="41" t="str">
        <f>'Форма 1'!C57</f>
        <v>Реконструкция трансформаторных и иных подстанций, всего, в том числе:</v>
      </c>
      <c r="C57" s="125" t="str">
        <f>'Форма 1'!D57</f>
        <v>Г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2">
        <v>0</v>
      </c>
      <c r="L57" s="151">
        <v>0</v>
      </c>
      <c r="M57" s="153">
        <v>0</v>
      </c>
      <c r="N57" s="151">
        <v>0</v>
      </c>
      <c r="O57" s="151">
        <v>0</v>
      </c>
      <c r="P57" s="151">
        <v>0</v>
      </c>
      <c r="Q57" s="151">
        <v>0</v>
      </c>
      <c r="R57" s="152">
        <v>0</v>
      </c>
      <c r="S57" s="151">
        <v>0</v>
      </c>
      <c r="T57" s="386">
        <v>0</v>
      </c>
      <c r="U57" s="151">
        <v>0</v>
      </c>
      <c r="V57" s="386">
        <f t="shared" si="5"/>
        <v>0</v>
      </c>
      <c r="W57" s="152" t="s">
        <v>20</v>
      </c>
    </row>
    <row r="58" spans="1:23" ht="31.5">
      <c r="A58" s="150" t="s">
        <v>75</v>
      </c>
      <c r="B58" s="41" t="str">
        <f>'Форма 1'!C58</f>
        <v>Модернизация, техническое перевооружение трансформаторных и иных подстанций, распределительных пунктов, всего, в том числе:</v>
      </c>
      <c r="C58" s="125" t="str">
        <f>'Форма 1'!D58</f>
        <v>Г</v>
      </c>
      <c r="D58" s="151">
        <f t="shared" ref="D58:U58" si="40">SUM(D59:D61)</f>
        <v>1.67</v>
      </c>
      <c r="E58" s="151">
        <f t="shared" si="40"/>
        <v>0</v>
      </c>
      <c r="F58" s="151">
        <f t="shared" si="40"/>
        <v>1.67</v>
      </c>
      <c r="G58" s="151">
        <f t="shared" si="40"/>
        <v>0</v>
      </c>
      <c r="H58" s="151">
        <f t="shared" si="40"/>
        <v>0</v>
      </c>
      <c r="I58" s="151">
        <f t="shared" si="40"/>
        <v>0</v>
      </c>
      <c r="J58" s="151">
        <f t="shared" si="40"/>
        <v>0</v>
      </c>
      <c r="K58" s="152">
        <f t="shared" si="40"/>
        <v>1</v>
      </c>
      <c r="L58" s="151">
        <f t="shared" si="40"/>
        <v>0</v>
      </c>
      <c r="M58" s="153">
        <f t="shared" si="40"/>
        <v>1.67</v>
      </c>
      <c r="N58" s="151">
        <f t="shared" si="40"/>
        <v>0</v>
      </c>
      <c r="O58" s="151">
        <f t="shared" si="40"/>
        <v>0</v>
      </c>
      <c r="P58" s="151">
        <f t="shared" ref="P58:R58" si="41">SUM(P59:P61)</f>
        <v>0</v>
      </c>
      <c r="Q58" s="151">
        <f t="shared" si="41"/>
        <v>0</v>
      </c>
      <c r="R58" s="152">
        <f t="shared" si="41"/>
        <v>1</v>
      </c>
      <c r="S58" s="151">
        <f t="shared" si="40"/>
        <v>0</v>
      </c>
      <c r="T58" s="386">
        <f t="shared" si="40"/>
        <v>0</v>
      </c>
      <c r="U58" s="151">
        <f t="shared" si="40"/>
        <v>0</v>
      </c>
      <c r="V58" s="386">
        <f t="shared" si="5"/>
        <v>1</v>
      </c>
      <c r="W58" s="152" t="s">
        <v>20</v>
      </c>
    </row>
    <row r="59" spans="1:23" ht="31.5">
      <c r="A59" s="154" t="s">
        <v>75</v>
      </c>
      <c r="B59" s="51" t="str">
        <f>'Форма 1'!C59</f>
        <v>Техническое перевооружение (модернизация) ЦРП-1 (инв.№ 00000479) (ячейки 14шт, выключатели 10шт)</v>
      </c>
      <c r="C59" s="49" t="str">
        <f>'Форма 1'!D59</f>
        <v>K_1.1</v>
      </c>
      <c r="D59" s="155">
        <f t="shared" ref="D59:D61" si="42">M59</f>
        <v>0</v>
      </c>
      <c r="E59" s="155">
        <v>0</v>
      </c>
      <c r="F59" s="155">
        <f>Форма_2!K59</f>
        <v>0</v>
      </c>
      <c r="G59" s="155">
        <v>0</v>
      </c>
      <c r="H59" s="155">
        <v>0</v>
      </c>
      <c r="I59" s="155">
        <v>0</v>
      </c>
      <c r="J59" s="155">
        <v>0</v>
      </c>
      <c r="K59" s="156">
        <v>0</v>
      </c>
      <c r="L59" s="155">
        <v>0</v>
      </c>
      <c r="M59" s="157">
        <f>Форма_2!M59</f>
        <v>0</v>
      </c>
      <c r="N59" s="155">
        <v>0</v>
      </c>
      <c r="O59" s="155">
        <v>0</v>
      </c>
      <c r="P59" s="155">
        <v>0</v>
      </c>
      <c r="Q59" s="155">
        <v>0</v>
      </c>
      <c r="R59" s="156">
        <v>0</v>
      </c>
      <c r="S59" s="158">
        <f t="shared" ref="S59:S61" si="43">L59-E59</f>
        <v>0</v>
      </c>
      <c r="T59" s="387">
        <f t="shared" ref="T59:T61" si="44">IF((E59)=0,0,(L59)/(E59))</f>
        <v>0</v>
      </c>
      <c r="U59" s="158">
        <f t="shared" ref="U59:U61" si="45">M59-F59</f>
        <v>0</v>
      </c>
      <c r="V59" s="387">
        <f t="shared" si="5"/>
        <v>0</v>
      </c>
      <c r="W59" s="156" t="s">
        <v>164</v>
      </c>
    </row>
    <row r="60" spans="1:23" ht="31.5">
      <c r="A60" s="154" t="s">
        <v>75</v>
      </c>
      <c r="B60" s="51" t="str">
        <f>'Форма 1'!C60</f>
        <v>Техническое перевооружение (модернизация) ТП-23, ТП-24, ТП-29, ТП-75, ТП-81, ТП-92, ТП-98, ТП-100, ТП-101, ТП-104 (ячейки КСО-386 - 64шт)</v>
      </c>
      <c r="C60" s="49" t="str">
        <f>'Форма 1'!D60</f>
        <v>K_1.2</v>
      </c>
      <c r="D60" s="155">
        <f t="shared" si="42"/>
        <v>0</v>
      </c>
      <c r="E60" s="155">
        <v>0</v>
      </c>
      <c r="F60" s="155">
        <f>Форма_2!K60</f>
        <v>0</v>
      </c>
      <c r="G60" s="155">
        <v>0</v>
      </c>
      <c r="H60" s="155">
        <v>0</v>
      </c>
      <c r="I60" s="155">
        <v>0</v>
      </c>
      <c r="J60" s="155">
        <v>0</v>
      </c>
      <c r="K60" s="156">
        <v>0</v>
      </c>
      <c r="L60" s="155">
        <v>0</v>
      </c>
      <c r="M60" s="157">
        <f>Форма_2!M60</f>
        <v>0</v>
      </c>
      <c r="N60" s="155">
        <v>0</v>
      </c>
      <c r="O60" s="155">
        <v>0</v>
      </c>
      <c r="P60" s="155">
        <v>0</v>
      </c>
      <c r="Q60" s="155">
        <v>0</v>
      </c>
      <c r="R60" s="156">
        <v>0</v>
      </c>
      <c r="S60" s="158">
        <f t="shared" si="43"/>
        <v>0</v>
      </c>
      <c r="T60" s="387">
        <f t="shared" si="44"/>
        <v>0</v>
      </c>
      <c r="U60" s="158">
        <f t="shared" si="45"/>
        <v>0</v>
      </c>
      <c r="V60" s="387">
        <f t="shared" si="5"/>
        <v>0</v>
      </c>
      <c r="W60" s="156" t="s">
        <v>164</v>
      </c>
    </row>
    <row r="61" spans="1:23" ht="25.5" customHeight="1">
      <c r="A61" s="154" t="s">
        <v>75</v>
      </c>
      <c r="B61" s="51" t="str">
        <f>'Форма 1'!C61</f>
        <v>Техническое перевооружение (модернизация) РП-5 (1 ед.)</v>
      </c>
      <c r="C61" s="49" t="str">
        <f>'Форма 1'!D61</f>
        <v>K_1.0</v>
      </c>
      <c r="D61" s="155">
        <f t="shared" si="42"/>
        <v>1.67</v>
      </c>
      <c r="E61" s="155">
        <v>0</v>
      </c>
      <c r="F61" s="155">
        <f>Форма_2!K61</f>
        <v>1.67</v>
      </c>
      <c r="G61" s="155">
        <v>0</v>
      </c>
      <c r="H61" s="155">
        <v>0</v>
      </c>
      <c r="I61" s="155">
        <v>0</v>
      </c>
      <c r="J61" s="155">
        <v>0</v>
      </c>
      <c r="K61" s="156">
        <v>1</v>
      </c>
      <c r="L61" s="155">
        <v>0</v>
      </c>
      <c r="M61" s="157">
        <f>Форма_2!M61</f>
        <v>1.67</v>
      </c>
      <c r="N61" s="155">
        <v>0</v>
      </c>
      <c r="O61" s="155">
        <v>0</v>
      </c>
      <c r="P61" s="155">
        <v>0</v>
      </c>
      <c r="Q61" s="155">
        <v>0</v>
      </c>
      <c r="R61" s="156">
        <v>1</v>
      </c>
      <c r="S61" s="158">
        <f t="shared" si="43"/>
        <v>0</v>
      </c>
      <c r="T61" s="387">
        <f t="shared" si="44"/>
        <v>0</v>
      </c>
      <c r="U61" s="158">
        <f t="shared" si="45"/>
        <v>0</v>
      </c>
      <c r="V61" s="387">
        <f t="shared" si="5"/>
        <v>1</v>
      </c>
      <c r="W61" s="156" t="s">
        <v>164</v>
      </c>
    </row>
    <row r="62" spans="1:23" ht="31.5">
      <c r="A62" s="146" t="s">
        <v>83</v>
      </c>
      <c r="B62" s="31" t="str">
        <f>'Форма 1'!C62</f>
        <v>Реконструкция, модернизация, техническое перевооружение линий электропередачи, всего, в том числе:</v>
      </c>
      <c r="C62" s="126" t="str">
        <f>'Форма 1'!D62</f>
        <v>Г</v>
      </c>
      <c r="D62" s="147">
        <f t="shared" ref="D62:U62" si="46">D63+D66</f>
        <v>0</v>
      </c>
      <c r="E62" s="147">
        <f t="shared" si="46"/>
        <v>0</v>
      </c>
      <c r="F62" s="147">
        <f t="shared" si="46"/>
        <v>0</v>
      </c>
      <c r="G62" s="147">
        <f t="shared" si="46"/>
        <v>0</v>
      </c>
      <c r="H62" s="147">
        <f t="shared" si="46"/>
        <v>0</v>
      </c>
      <c r="I62" s="147">
        <f t="shared" si="46"/>
        <v>0</v>
      </c>
      <c r="J62" s="147">
        <f t="shared" si="46"/>
        <v>0</v>
      </c>
      <c r="K62" s="148">
        <f t="shared" si="46"/>
        <v>0</v>
      </c>
      <c r="L62" s="147">
        <f t="shared" si="46"/>
        <v>0</v>
      </c>
      <c r="M62" s="149">
        <f t="shared" si="46"/>
        <v>0</v>
      </c>
      <c r="N62" s="147">
        <f t="shared" si="46"/>
        <v>0</v>
      </c>
      <c r="O62" s="147">
        <f t="shared" si="46"/>
        <v>0</v>
      </c>
      <c r="P62" s="147">
        <f t="shared" ref="P62:R62" si="47">P63+P66</f>
        <v>0</v>
      </c>
      <c r="Q62" s="147">
        <f t="shared" si="47"/>
        <v>0</v>
      </c>
      <c r="R62" s="148">
        <f t="shared" si="47"/>
        <v>0</v>
      </c>
      <c r="S62" s="147">
        <f t="shared" si="46"/>
        <v>0</v>
      </c>
      <c r="T62" s="385">
        <f t="shared" si="46"/>
        <v>0</v>
      </c>
      <c r="U62" s="147">
        <f t="shared" si="46"/>
        <v>0</v>
      </c>
      <c r="V62" s="385">
        <f t="shared" si="5"/>
        <v>0</v>
      </c>
      <c r="W62" s="148" t="s">
        <v>20</v>
      </c>
    </row>
    <row r="63" spans="1:23" ht="29.25" customHeight="1">
      <c r="A63" s="150" t="s">
        <v>85</v>
      </c>
      <c r="B63" s="52" t="str">
        <f>'Форма 1'!C63</f>
        <v>Реконструкция линий электропередачи, всего, в том числе:</v>
      </c>
      <c r="C63" s="125" t="str">
        <f>'Форма 1'!D63</f>
        <v>Г</v>
      </c>
      <c r="D63" s="151">
        <v>0</v>
      </c>
      <c r="E63" s="151">
        <v>0</v>
      </c>
      <c r="F63" s="151">
        <v>0</v>
      </c>
      <c r="G63" s="151">
        <v>0</v>
      </c>
      <c r="H63" s="151">
        <v>0</v>
      </c>
      <c r="I63" s="151">
        <v>0</v>
      </c>
      <c r="J63" s="151">
        <v>0</v>
      </c>
      <c r="K63" s="152">
        <v>0</v>
      </c>
      <c r="L63" s="151">
        <v>0</v>
      </c>
      <c r="M63" s="153">
        <v>0</v>
      </c>
      <c r="N63" s="151">
        <v>0</v>
      </c>
      <c r="O63" s="151">
        <v>0</v>
      </c>
      <c r="P63" s="151">
        <v>0</v>
      </c>
      <c r="Q63" s="151">
        <v>0</v>
      </c>
      <c r="R63" s="152">
        <v>0</v>
      </c>
      <c r="S63" s="151">
        <v>0</v>
      </c>
      <c r="T63" s="386">
        <v>0</v>
      </c>
      <c r="U63" s="151">
        <v>0</v>
      </c>
      <c r="V63" s="386">
        <f t="shared" si="5"/>
        <v>0</v>
      </c>
      <c r="W63" s="152" t="s">
        <v>20</v>
      </c>
    </row>
    <row r="64" spans="1:23" ht="39.75" customHeight="1">
      <c r="A64" s="154" t="s">
        <v>85</v>
      </c>
      <c r="B64" s="48" t="str">
        <f>'Форма 1'!C64</f>
        <v>Реконструкция ВОЗ. ЛИН. 10 КВ МКЗ, инв.№ 00000007 (ВЛ-10 кВ фидер №7 и фидер № 25 от ПС № 49 до РП-1) II этап (0,45км)</v>
      </c>
      <c r="C64" s="49" t="str">
        <f>'Форма 1'!D64</f>
        <v>K_1.3</v>
      </c>
      <c r="D64" s="155">
        <f t="shared" ref="D64:D68" si="48">M64</f>
        <v>0</v>
      </c>
      <c r="E64" s="155">
        <v>0</v>
      </c>
      <c r="F64" s="155">
        <f>Форма_2!K66</f>
        <v>0</v>
      </c>
      <c r="G64" s="155">
        <v>0</v>
      </c>
      <c r="H64" s="155">
        <v>0</v>
      </c>
      <c r="I64" s="155">
        <v>0</v>
      </c>
      <c r="J64" s="155">
        <v>0</v>
      </c>
      <c r="K64" s="156">
        <v>0</v>
      </c>
      <c r="L64" s="155">
        <v>0</v>
      </c>
      <c r="M64" s="157">
        <f>Форма_2!M64</f>
        <v>0</v>
      </c>
      <c r="N64" s="155">
        <v>0</v>
      </c>
      <c r="O64" s="155">
        <v>0</v>
      </c>
      <c r="P64" s="155">
        <v>0</v>
      </c>
      <c r="Q64" s="155">
        <v>0</v>
      </c>
      <c r="R64" s="156">
        <v>0</v>
      </c>
      <c r="S64" s="158">
        <f t="shared" ref="S64:S65" si="49">L64-E64</f>
        <v>0</v>
      </c>
      <c r="T64" s="387">
        <f t="shared" ref="T64:T65" si="50">IF((E64)=0,0,(L64)/(E64))</f>
        <v>0</v>
      </c>
      <c r="U64" s="158">
        <f t="shared" ref="U64:U65" si="51">M64-F64</f>
        <v>0</v>
      </c>
      <c r="V64" s="387">
        <f t="shared" si="5"/>
        <v>0</v>
      </c>
      <c r="W64" s="156" t="s">
        <v>164</v>
      </c>
    </row>
    <row r="65" spans="1:23" ht="77.25" customHeight="1">
      <c r="A65" s="154" t="s">
        <v>85</v>
      </c>
      <c r="B65" s="48" t="str">
        <f>'Форма 1'!C65</f>
        <v>Реконструкция ВЛ-10(6)кВ в ВЛЗ-10(6)кВ (СИП-3)(6км):  Ф-14 от ПС 110/10 УВД (адрес: г.Нерюнгри, вдоль ул.Строителей, ул.Лужников), Ф-10 (24) от ПС 110/10 Городская  (адрес: г.Нерюнгри, вдоль ул.Геологов),  Ф-26 (37) от ПС 110/10 Фабрика (адрес: г.Нерюнгри, вдоль ул.Разрезовская)</v>
      </c>
      <c r="C65" s="49" t="str">
        <f>'Форма 1'!D65</f>
        <v>K_1.6</v>
      </c>
      <c r="D65" s="155">
        <f t="shared" si="48"/>
        <v>0</v>
      </c>
      <c r="E65" s="155">
        <v>0</v>
      </c>
      <c r="F65" s="155">
        <f>Форма_2!K67</f>
        <v>0</v>
      </c>
      <c r="G65" s="155">
        <v>0</v>
      </c>
      <c r="H65" s="155">
        <v>0</v>
      </c>
      <c r="I65" s="155">
        <v>0</v>
      </c>
      <c r="J65" s="155">
        <v>0</v>
      </c>
      <c r="K65" s="156">
        <v>0</v>
      </c>
      <c r="L65" s="155">
        <v>0</v>
      </c>
      <c r="M65" s="157">
        <f>Форма_2!M65</f>
        <v>0</v>
      </c>
      <c r="N65" s="155">
        <v>0</v>
      </c>
      <c r="O65" s="155">
        <v>0</v>
      </c>
      <c r="P65" s="155">
        <v>0</v>
      </c>
      <c r="Q65" s="155">
        <v>0</v>
      </c>
      <c r="R65" s="156">
        <v>0</v>
      </c>
      <c r="S65" s="158">
        <f t="shared" si="49"/>
        <v>0</v>
      </c>
      <c r="T65" s="387">
        <f t="shared" si="50"/>
        <v>0</v>
      </c>
      <c r="U65" s="158">
        <f t="shared" si="51"/>
        <v>0</v>
      </c>
      <c r="V65" s="387">
        <f t="shared" si="5"/>
        <v>0</v>
      </c>
      <c r="W65" s="156" t="s">
        <v>164</v>
      </c>
    </row>
    <row r="66" spans="1:23" ht="31.5">
      <c r="A66" s="150" t="s">
        <v>91</v>
      </c>
      <c r="B66" s="41" t="str">
        <f>'Форма 1'!C66</f>
        <v>Модернизация, техническое перевооружение линий электропередачи, всего, в том числе:</v>
      </c>
      <c r="C66" s="125" t="str">
        <f>'Форма 1'!D66</f>
        <v>Г</v>
      </c>
      <c r="D66" s="151">
        <f>SUM(D67:D68)</f>
        <v>0</v>
      </c>
      <c r="E66" s="151">
        <f t="shared" ref="E66:U66" si="52">SUM(E67:E68)</f>
        <v>0</v>
      </c>
      <c r="F66" s="151">
        <f t="shared" si="52"/>
        <v>0</v>
      </c>
      <c r="G66" s="151">
        <f t="shared" si="52"/>
        <v>0</v>
      </c>
      <c r="H66" s="151">
        <f t="shared" si="52"/>
        <v>0</v>
      </c>
      <c r="I66" s="151">
        <f t="shared" si="52"/>
        <v>0</v>
      </c>
      <c r="J66" s="151">
        <f t="shared" si="52"/>
        <v>0</v>
      </c>
      <c r="K66" s="152">
        <f t="shared" si="52"/>
        <v>0</v>
      </c>
      <c r="L66" s="151">
        <f t="shared" si="52"/>
        <v>0</v>
      </c>
      <c r="M66" s="153">
        <f t="shared" si="52"/>
        <v>0</v>
      </c>
      <c r="N66" s="151">
        <f t="shared" si="52"/>
        <v>0</v>
      </c>
      <c r="O66" s="151">
        <f t="shared" si="52"/>
        <v>0</v>
      </c>
      <c r="P66" s="151">
        <f t="shared" ref="P66:R66" si="53">SUM(P67:P68)</f>
        <v>0</v>
      </c>
      <c r="Q66" s="151">
        <f t="shared" si="53"/>
        <v>0</v>
      </c>
      <c r="R66" s="152">
        <f t="shared" si="53"/>
        <v>0</v>
      </c>
      <c r="S66" s="151">
        <f t="shared" si="52"/>
        <v>0</v>
      </c>
      <c r="T66" s="386">
        <f t="shared" si="52"/>
        <v>0</v>
      </c>
      <c r="U66" s="151">
        <f t="shared" si="52"/>
        <v>0</v>
      </c>
      <c r="V66" s="386">
        <f t="shared" si="5"/>
        <v>0</v>
      </c>
      <c r="W66" s="152" t="s">
        <v>20</v>
      </c>
    </row>
    <row r="67" spans="1:23" ht="31.5">
      <c r="A67" s="154" t="s">
        <v>91</v>
      </c>
      <c r="B67" s="48" t="str">
        <f>'Форма 1'!C67</f>
        <v>Установка на узлах ВЛ(З)-10(6)кВ ЯКНО-10(6)/630(400) с ВВ, РЗА, ТТ и ТН для ИИС (26 ед.)</v>
      </c>
      <c r="C67" s="49" t="str">
        <f>'Форма 1'!D67</f>
        <v>K_1.4</v>
      </c>
      <c r="D67" s="155">
        <f t="shared" si="48"/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6">
        <v>0</v>
      </c>
      <c r="L67" s="155">
        <v>0</v>
      </c>
      <c r="M67" s="157">
        <f>Форма_2!M67</f>
        <v>0</v>
      </c>
      <c r="N67" s="155">
        <v>0</v>
      </c>
      <c r="O67" s="155">
        <v>0</v>
      </c>
      <c r="P67" s="155">
        <v>0</v>
      </c>
      <c r="Q67" s="155">
        <v>0</v>
      </c>
      <c r="R67" s="156">
        <v>0</v>
      </c>
      <c r="S67" s="158">
        <f t="shared" ref="S67:S68" si="54">L67-E67</f>
        <v>0</v>
      </c>
      <c r="T67" s="387">
        <f t="shared" ref="T67:T68" si="55">IF((E67)=0,0,(L67)/(E67))</f>
        <v>0</v>
      </c>
      <c r="U67" s="158">
        <f t="shared" ref="U67:U68" si="56">M67-F67</f>
        <v>0</v>
      </c>
      <c r="V67" s="387">
        <f t="shared" si="5"/>
        <v>0</v>
      </c>
      <c r="W67" s="156" t="s">
        <v>164</v>
      </c>
    </row>
    <row r="68" spans="1:23" ht="31.5">
      <c r="A68" s="154" t="s">
        <v>91</v>
      </c>
      <c r="B68" s="48" t="str">
        <f>'Форма 1'!C68</f>
        <v>Установка на узлах и/или точках ВЛ (КЛ)-10(6)кВ устройств ИПВЛ типа F1-3A2F/W (100шт)</v>
      </c>
      <c r="C68" s="49" t="str">
        <f>'Форма 1'!D68</f>
        <v>K_1.5</v>
      </c>
      <c r="D68" s="155">
        <f t="shared" si="48"/>
        <v>0</v>
      </c>
      <c r="E68" s="155">
        <v>0</v>
      </c>
      <c r="F68" s="155">
        <v>0</v>
      </c>
      <c r="G68" s="155">
        <v>0</v>
      </c>
      <c r="H68" s="155">
        <v>0</v>
      </c>
      <c r="I68" s="155">
        <v>0</v>
      </c>
      <c r="J68" s="155">
        <v>0</v>
      </c>
      <c r="K68" s="156">
        <v>0</v>
      </c>
      <c r="L68" s="155">
        <v>0</v>
      </c>
      <c r="M68" s="157">
        <f>Форма_2!M68</f>
        <v>0</v>
      </c>
      <c r="N68" s="155">
        <v>0</v>
      </c>
      <c r="O68" s="155">
        <v>0</v>
      </c>
      <c r="P68" s="155">
        <v>0</v>
      </c>
      <c r="Q68" s="155">
        <v>0</v>
      </c>
      <c r="R68" s="156">
        <v>0</v>
      </c>
      <c r="S68" s="158">
        <f t="shared" si="54"/>
        <v>0</v>
      </c>
      <c r="T68" s="387">
        <f t="shared" si="55"/>
        <v>0</v>
      </c>
      <c r="U68" s="158">
        <f t="shared" si="56"/>
        <v>0</v>
      </c>
      <c r="V68" s="387">
        <f t="shared" si="5"/>
        <v>0</v>
      </c>
      <c r="W68" s="156" t="s">
        <v>164</v>
      </c>
    </row>
    <row r="69" spans="1:23" ht="31.5">
      <c r="A69" s="146" t="s">
        <v>97</v>
      </c>
      <c r="B69" s="31" t="str">
        <f>'Форма 1'!C69</f>
        <v>Развитие и модернизация учета электрической энергии (мощности), всего, в том числе:</v>
      </c>
      <c r="C69" s="126" t="str">
        <f>'Форма 1'!D69</f>
        <v>Г</v>
      </c>
      <c r="D69" s="147">
        <f t="shared" ref="D69:U69" si="57">D70+D74+D75+D76+D77+D78+D79+D80</f>
        <v>4.3623105500000001</v>
      </c>
      <c r="E69" s="147">
        <f t="shared" si="57"/>
        <v>0</v>
      </c>
      <c r="F69" s="147">
        <f t="shared" si="57"/>
        <v>4.0620000000000003</v>
      </c>
      <c r="G69" s="147">
        <f t="shared" si="57"/>
        <v>0</v>
      </c>
      <c r="H69" s="147">
        <f t="shared" si="57"/>
        <v>0</v>
      </c>
      <c r="I69" s="147">
        <f t="shared" si="57"/>
        <v>0</v>
      </c>
      <c r="J69" s="147">
        <f t="shared" si="57"/>
        <v>0</v>
      </c>
      <c r="K69" s="148">
        <f t="shared" si="57"/>
        <v>69</v>
      </c>
      <c r="L69" s="147">
        <f t="shared" si="57"/>
        <v>0</v>
      </c>
      <c r="M69" s="149">
        <f t="shared" si="57"/>
        <v>4.3623105500000001</v>
      </c>
      <c r="N69" s="147">
        <f t="shared" si="57"/>
        <v>0</v>
      </c>
      <c r="O69" s="147">
        <f t="shared" si="57"/>
        <v>0</v>
      </c>
      <c r="P69" s="147">
        <f t="shared" ref="P69:R69" si="58">P70+P74+P75+P76+P77+P78+P79+P80</f>
        <v>0</v>
      </c>
      <c r="Q69" s="147">
        <f t="shared" si="58"/>
        <v>0</v>
      </c>
      <c r="R69" s="148">
        <f t="shared" si="58"/>
        <v>76</v>
      </c>
      <c r="S69" s="147">
        <f t="shared" si="57"/>
        <v>0</v>
      </c>
      <c r="T69" s="385">
        <f t="shared" si="57"/>
        <v>0</v>
      </c>
      <c r="U69" s="147">
        <f t="shared" si="57"/>
        <v>0.30031054999999984</v>
      </c>
      <c r="V69" s="385">
        <f t="shared" si="5"/>
        <v>1.0739316962087642</v>
      </c>
      <c r="W69" s="148" t="s">
        <v>20</v>
      </c>
    </row>
    <row r="70" spans="1:23" ht="24" customHeight="1">
      <c r="A70" s="150" t="s">
        <v>99</v>
      </c>
      <c r="B70" s="41" t="str">
        <f>'Форма 1'!C70</f>
        <v>«Установка приборов учета, класс напряжения 0,22 (0,4) кВ, всего, в том числе:»</v>
      </c>
      <c r="C70" s="125" t="str">
        <f>'Форма 1'!D70</f>
        <v>Г</v>
      </c>
      <c r="D70" s="151">
        <f t="shared" ref="D70:U70" si="59">SUM(D71:D73)</f>
        <v>4.3623105500000001</v>
      </c>
      <c r="E70" s="151">
        <f t="shared" si="59"/>
        <v>0</v>
      </c>
      <c r="F70" s="151">
        <f t="shared" si="59"/>
        <v>4.0620000000000003</v>
      </c>
      <c r="G70" s="151">
        <f t="shared" si="59"/>
        <v>0</v>
      </c>
      <c r="H70" s="151">
        <f t="shared" si="59"/>
        <v>0</v>
      </c>
      <c r="I70" s="151">
        <f t="shared" si="59"/>
        <v>0</v>
      </c>
      <c r="J70" s="151">
        <f t="shared" si="59"/>
        <v>0</v>
      </c>
      <c r="K70" s="152">
        <f t="shared" si="59"/>
        <v>69</v>
      </c>
      <c r="L70" s="151">
        <f t="shared" si="59"/>
        <v>0</v>
      </c>
      <c r="M70" s="153">
        <f t="shared" si="59"/>
        <v>4.3623105500000001</v>
      </c>
      <c r="N70" s="151">
        <f t="shared" si="59"/>
        <v>0</v>
      </c>
      <c r="O70" s="151">
        <f t="shared" si="59"/>
        <v>0</v>
      </c>
      <c r="P70" s="151">
        <f t="shared" ref="P70:R70" si="60">SUM(P71:P73)</f>
        <v>0</v>
      </c>
      <c r="Q70" s="151">
        <f t="shared" si="60"/>
        <v>0</v>
      </c>
      <c r="R70" s="152">
        <f t="shared" si="60"/>
        <v>76</v>
      </c>
      <c r="S70" s="151">
        <f t="shared" si="59"/>
        <v>0</v>
      </c>
      <c r="T70" s="386">
        <f t="shared" si="59"/>
        <v>0</v>
      </c>
      <c r="U70" s="151">
        <f t="shared" si="59"/>
        <v>0.30031054999999984</v>
      </c>
      <c r="V70" s="386">
        <f t="shared" si="5"/>
        <v>1.0739316962087642</v>
      </c>
      <c r="W70" s="152" t="s">
        <v>20</v>
      </c>
    </row>
    <row r="71" spans="1:23" ht="31.5">
      <c r="A71" s="45" t="s">
        <v>99</v>
      </c>
      <c r="B71" s="48" t="str">
        <f>'Форма 1'!C71</f>
        <v>Оборудование трансформаторных подстанций устройствами сбора и передачи информации (62шт)</v>
      </c>
      <c r="C71" s="49" t="str">
        <f>'Форма 1'!D71</f>
        <v>K_2.1</v>
      </c>
      <c r="D71" s="155">
        <f t="shared" ref="D71:D73" si="61">M71</f>
        <v>0</v>
      </c>
      <c r="E71" s="155">
        <v>0</v>
      </c>
      <c r="F71" s="155">
        <f>Форма_2!K73</f>
        <v>4.0620000000000003</v>
      </c>
      <c r="G71" s="155">
        <v>0</v>
      </c>
      <c r="H71" s="155">
        <v>0</v>
      </c>
      <c r="I71" s="155">
        <v>0</v>
      </c>
      <c r="J71" s="155">
        <v>0</v>
      </c>
      <c r="K71" s="156">
        <v>0</v>
      </c>
      <c r="L71" s="155">
        <v>0</v>
      </c>
      <c r="M71" s="157">
        <f>Форма_2!M71</f>
        <v>0</v>
      </c>
      <c r="N71" s="155">
        <v>0</v>
      </c>
      <c r="O71" s="155">
        <v>0</v>
      </c>
      <c r="P71" s="155">
        <v>0</v>
      </c>
      <c r="Q71" s="155">
        <v>0</v>
      </c>
      <c r="R71" s="156">
        <v>0</v>
      </c>
      <c r="S71" s="158">
        <f t="shared" ref="S71:S73" si="62">L71-E71</f>
        <v>0</v>
      </c>
      <c r="T71" s="387">
        <f t="shared" ref="T71:T73" si="63">IF((E71)=0,0,(L71)/(E71))</f>
        <v>0</v>
      </c>
      <c r="U71" s="158">
        <f t="shared" ref="U71:U73" si="64">M71-F71</f>
        <v>-4.0620000000000003</v>
      </c>
      <c r="V71" s="387">
        <f t="shared" si="5"/>
        <v>0</v>
      </c>
      <c r="W71" s="156" t="s">
        <v>164</v>
      </c>
    </row>
    <row r="72" spans="1:23" ht="31.5">
      <c r="A72" s="45" t="s">
        <v>99</v>
      </c>
      <c r="B72" s="48" t="str">
        <f>'Форма 1'!C72</f>
        <v>Оборудование точек поставки Потребителей интеллектуальными приборами учёта ЭЭ (250шт)</v>
      </c>
      <c r="C72" s="49" t="str">
        <f>'Форма 1'!D72</f>
        <v>K_2.2</v>
      </c>
      <c r="D72" s="155">
        <f t="shared" si="61"/>
        <v>0.191</v>
      </c>
      <c r="E72" s="155">
        <v>0</v>
      </c>
      <c r="F72" s="155">
        <f>Форма_2!K74</f>
        <v>0</v>
      </c>
      <c r="G72" s="155">
        <v>0</v>
      </c>
      <c r="H72" s="155">
        <v>0</v>
      </c>
      <c r="I72" s="155">
        <v>0</v>
      </c>
      <c r="J72" s="155">
        <v>0</v>
      </c>
      <c r="K72" s="156">
        <v>0</v>
      </c>
      <c r="L72" s="155">
        <v>0</v>
      </c>
      <c r="M72" s="157">
        <f>Форма_2!M72</f>
        <v>0.191</v>
      </c>
      <c r="N72" s="155">
        <v>0</v>
      </c>
      <c r="O72" s="155">
        <v>0</v>
      </c>
      <c r="P72" s="155">
        <v>0</v>
      </c>
      <c r="Q72" s="155">
        <v>0</v>
      </c>
      <c r="R72" s="156">
        <v>7</v>
      </c>
      <c r="S72" s="158">
        <f t="shared" si="62"/>
        <v>0</v>
      </c>
      <c r="T72" s="387">
        <f t="shared" si="63"/>
        <v>0</v>
      </c>
      <c r="U72" s="158">
        <f t="shared" si="64"/>
        <v>0.191</v>
      </c>
      <c r="V72" s="387">
        <f t="shared" si="5"/>
        <v>0</v>
      </c>
      <c r="W72" s="156" t="s">
        <v>164</v>
      </c>
    </row>
    <row r="73" spans="1:23" ht="35.25" customHeight="1">
      <c r="A73" s="45" t="s">
        <v>99</v>
      </c>
      <c r="B73" s="48" t="str">
        <f>'Форма 1'!C73</f>
        <v>Оборудование трансформаторных подстанций АИИС КУЭиИ (95шт)</v>
      </c>
      <c r="C73" s="49" t="str">
        <f>'Форма 1'!D73</f>
        <v>K_2.0</v>
      </c>
      <c r="D73" s="155">
        <f t="shared" si="61"/>
        <v>4.1713105500000003</v>
      </c>
      <c r="E73" s="155">
        <v>0</v>
      </c>
      <c r="F73" s="155">
        <f>Форма_2!K75</f>
        <v>0</v>
      </c>
      <c r="G73" s="155">
        <v>0</v>
      </c>
      <c r="H73" s="155">
        <v>0</v>
      </c>
      <c r="I73" s="155">
        <v>0</v>
      </c>
      <c r="J73" s="155">
        <v>0</v>
      </c>
      <c r="K73" s="156">
        <v>69</v>
      </c>
      <c r="L73" s="155">
        <v>0</v>
      </c>
      <c r="M73" s="157">
        <f>Форма_2!M73</f>
        <v>4.1713105500000003</v>
      </c>
      <c r="N73" s="155">
        <v>0</v>
      </c>
      <c r="O73" s="155">
        <v>0</v>
      </c>
      <c r="P73" s="155">
        <v>0</v>
      </c>
      <c r="Q73" s="155">
        <v>0</v>
      </c>
      <c r="R73" s="156">
        <v>69</v>
      </c>
      <c r="S73" s="158">
        <f t="shared" si="62"/>
        <v>0</v>
      </c>
      <c r="T73" s="387">
        <f t="shared" si="63"/>
        <v>0</v>
      </c>
      <c r="U73" s="158">
        <f t="shared" si="64"/>
        <v>4.1713105500000003</v>
      </c>
      <c r="V73" s="387">
        <f t="shared" si="5"/>
        <v>0</v>
      </c>
      <c r="W73" s="156" t="s">
        <v>164</v>
      </c>
    </row>
    <row r="74" spans="1:23" ht="25.5" customHeight="1">
      <c r="A74" s="150" t="s">
        <v>107</v>
      </c>
      <c r="B74" s="41" t="str">
        <f>'Форма 1'!C74</f>
        <v>«Установка приборов учета, класс напряжения 6 (10) кВ, всего, в том числе:»</v>
      </c>
      <c r="C74" s="125" t="str">
        <f>'Форма 1'!D74</f>
        <v>Г</v>
      </c>
      <c r="D74" s="151">
        <v>0</v>
      </c>
      <c r="E74" s="151">
        <v>0</v>
      </c>
      <c r="F74" s="151">
        <v>0</v>
      </c>
      <c r="G74" s="151">
        <v>0</v>
      </c>
      <c r="H74" s="151">
        <v>0</v>
      </c>
      <c r="I74" s="151">
        <v>0</v>
      </c>
      <c r="J74" s="151">
        <v>0</v>
      </c>
      <c r="K74" s="152">
        <v>0</v>
      </c>
      <c r="L74" s="151">
        <v>0</v>
      </c>
      <c r="M74" s="153">
        <v>0</v>
      </c>
      <c r="N74" s="151">
        <v>0</v>
      </c>
      <c r="O74" s="151">
        <v>0</v>
      </c>
      <c r="P74" s="151">
        <v>0</v>
      </c>
      <c r="Q74" s="151">
        <v>0</v>
      </c>
      <c r="R74" s="152">
        <v>0</v>
      </c>
      <c r="S74" s="151">
        <v>0</v>
      </c>
      <c r="T74" s="386">
        <v>0</v>
      </c>
      <c r="U74" s="151">
        <v>0</v>
      </c>
      <c r="V74" s="386">
        <f t="shared" si="5"/>
        <v>0</v>
      </c>
      <c r="W74" s="152"/>
    </row>
    <row r="75" spans="1:23" ht="25.5" customHeight="1">
      <c r="A75" s="150" t="s">
        <v>109</v>
      </c>
      <c r="B75" s="41" t="str">
        <f>'Форма 1'!C75</f>
        <v>«Установка приборов учета, класс напряжения 35 кВ, всего, в том числе:»</v>
      </c>
      <c r="C75" s="125" t="str">
        <f>'Форма 1'!D75</f>
        <v>Г</v>
      </c>
      <c r="D75" s="151">
        <v>0</v>
      </c>
      <c r="E75" s="151">
        <v>0</v>
      </c>
      <c r="F75" s="151">
        <v>0</v>
      </c>
      <c r="G75" s="151">
        <v>0</v>
      </c>
      <c r="H75" s="151">
        <v>0</v>
      </c>
      <c r="I75" s="151">
        <v>0</v>
      </c>
      <c r="J75" s="151">
        <v>0</v>
      </c>
      <c r="K75" s="152">
        <v>0</v>
      </c>
      <c r="L75" s="151">
        <v>0</v>
      </c>
      <c r="M75" s="153">
        <v>0</v>
      </c>
      <c r="N75" s="151">
        <v>0</v>
      </c>
      <c r="O75" s="151">
        <v>0</v>
      </c>
      <c r="P75" s="151">
        <v>0</v>
      </c>
      <c r="Q75" s="151">
        <v>0</v>
      </c>
      <c r="R75" s="152">
        <v>0</v>
      </c>
      <c r="S75" s="151">
        <v>0</v>
      </c>
      <c r="T75" s="386">
        <v>0</v>
      </c>
      <c r="U75" s="151">
        <v>0</v>
      </c>
      <c r="V75" s="386">
        <f t="shared" si="5"/>
        <v>0</v>
      </c>
      <c r="W75" s="152" t="s">
        <v>20</v>
      </c>
    </row>
    <row r="76" spans="1:23" ht="25.5" customHeight="1">
      <c r="A76" s="150" t="s">
        <v>111</v>
      </c>
      <c r="B76" s="41" t="str">
        <f>'Форма 1'!C76</f>
        <v>«Установка приборов учета, класс напряжения 110 кВ и выше, всего, в том числе:»</v>
      </c>
      <c r="C76" s="125" t="str">
        <f>'Форма 1'!D76</f>
        <v>Г</v>
      </c>
      <c r="D76" s="151">
        <v>0</v>
      </c>
      <c r="E76" s="151"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2">
        <v>0</v>
      </c>
      <c r="L76" s="151">
        <v>0</v>
      </c>
      <c r="M76" s="153">
        <v>0</v>
      </c>
      <c r="N76" s="151">
        <v>0</v>
      </c>
      <c r="O76" s="151">
        <v>0</v>
      </c>
      <c r="P76" s="151">
        <v>0</v>
      </c>
      <c r="Q76" s="151">
        <v>0</v>
      </c>
      <c r="R76" s="152">
        <v>0</v>
      </c>
      <c r="S76" s="151">
        <v>0</v>
      </c>
      <c r="T76" s="386">
        <v>0</v>
      </c>
      <c r="U76" s="151">
        <v>0</v>
      </c>
      <c r="V76" s="386">
        <f t="shared" si="5"/>
        <v>0</v>
      </c>
      <c r="W76" s="152" t="s">
        <v>20</v>
      </c>
    </row>
    <row r="77" spans="1:23" ht="31.5">
      <c r="A77" s="150" t="s">
        <v>113</v>
      </c>
      <c r="B77" s="41" t="str">
        <f>'Форма 1'!C77</f>
        <v>«Включение приборов учета в систему сбора и передачи данных, класс напряжения 0,22 (0,4) кВ, всего, в том числе:»</v>
      </c>
      <c r="C77" s="125" t="str">
        <f>'Форма 1'!D77</f>
        <v>Г</v>
      </c>
      <c r="D77" s="151">
        <v>0</v>
      </c>
      <c r="E77" s="151">
        <v>0</v>
      </c>
      <c r="F77" s="151">
        <v>0</v>
      </c>
      <c r="G77" s="151">
        <v>0</v>
      </c>
      <c r="H77" s="151">
        <v>0</v>
      </c>
      <c r="I77" s="151">
        <v>0</v>
      </c>
      <c r="J77" s="151">
        <v>0</v>
      </c>
      <c r="K77" s="152">
        <v>0</v>
      </c>
      <c r="L77" s="151">
        <v>0</v>
      </c>
      <c r="M77" s="153">
        <v>0</v>
      </c>
      <c r="N77" s="151">
        <v>0</v>
      </c>
      <c r="O77" s="151">
        <v>0</v>
      </c>
      <c r="P77" s="151">
        <v>0</v>
      </c>
      <c r="Q77" s="151">
        <v>0</v>
      </c>
      <c r="R77" s="152">
        <v>0</v>
      </c>
      <c r="S77" s="151">
        <v>0</v>
      </c>
      <c r="T77" s="386">
        <v>0</v>
      </c>
      <c r="U77" s="151">
        <v>0</v>
      </c>
      <c r="V77" s="386">
        <f t="shared" si="5"/>
        <v>0</v>
      </c>
      <c r="W77" s="152" t="s">
        <v>20</v>
      </c>
    </row>
    <row r="78" spans="1:23" ht="31.5">
      <c r="A78" s="150" t="s">
        <v>115</v>
      </c>
      <c r="B78" s="41" t="str">
        <f>'Форма 1'!C78</f>
        <v>«Включение приборов учета в систему сбора и передачи данных, класс напряжения 6 (10) кВ, всего, в том числе:»</v>
      </c>
      <c r="C78" s="125" t="str">
        <f>'Форма 1'!D78</f>
        <v>Г</v>
      </c>
      <c r="D78" s="151">
        <v>0</v>
      </c>
      <c r="E78" s="151"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2">
        <v>0</v>
      </c>
      <c r="L78" s="151">
        <v>0</v>
      </c>
      <c r="M78" s="153">
        <v>0</v>
      </c>
      <c r="N78" s="151">
        <v>0</v>
      </c>
      <c r="O78" s="151">
        <v>0</v>
      </c>
      <c r="P78" s="151">
        <v>0</v>
      </c>
      <c r="Q78" s="151">
        <v>0</v>
      </c>
      <c r="R78" s="152">
        <v>0</v>
      </c>
      <c r="S78" s="151">
        <v>0</v>
      </c>
      <c r="T78" s="386">
        <v>0</v>
      </c>
      <c r="U78" s="151">
        <v>0</v>
      </c>
      <c r="V78" s="386">
        <f t="shared" si="5"/>
        <v>0</v>
      </c>
      <c r="W78" s="152" t="s">
        <v>20</v>
      </c>
    </row>
    <row r="79" spans="1:23" ht="31.5">
      <c r="A79" s="150" t="s">
        <v>117</v>
      </c>
      <c r="B79" s="41" t="str">
        <f>'Форма 1'!C79</f>
        <v>«Включение приборов учета в систему сбора и передачи данных, класс напряжения 35 кВ, всего, в том числе:»</v>
      </c>
      <c r="C79" s="125" t="str">
        <f>'Форма 1'!D79</f>
        <v>Г</v>
      </c>
      <c r="D79" s="151">
        <v>0</v>
      </c>
      <c r="E79" s="151">
        <v>0</v>
      </c>
      <c r="F79" s="151">
        <v>0</v>
      </c>
      <c r="G79" s="151">
        <v>0</v>
      </c>
      <c r="H79" s="151">
        <v>0</v>
      </c>
      <c r="I79" s="151">
        <v>0</v>
      </c>
      <c r="J79" s="151">
        <v>0</v>
      </c>
      <c r="K79" s="152">
        <v>0</v>
      </c>
      <c r="L79" s="151">
        <v>0</v>
      </c>
      <c r="M79" s="153">
        <v>0</v>
      </c>
      <c r="N79" s="151">
        <v>0</v>
      </c>
      <c r="O79" s="151">
        <v>0</v>
      </c>
      <c r="P79" s="151">
        <v>0</v>
      </c>
      <c r="Q79" s="151">
        <v>0</v>
      </c>
      <c r="R79" s="152">
        <v>0</v>
      </c>
      <c r="S79" s="151">
        <v>0</v>
      </c>
      <c r="T79" s="386">
        <v>0</v>
      </c>
      <c r="U79" s="151">
        <v>0</v>
      </c>
      <c r="V79" s="386">
        <f t="shared" si="5"/>
        <v>0</v>
      </c>
      <c r="W79" s="152" t="s">
        <v>20</v>
      </c>
    </row>
    <row r="80" spans="1:23" ht="31.5">
      <c r="A80" s="150" t="s">
        <v>119</v>
      </c>
      <c r="B80" s="41" t="str">
        <f>'Форма 1'!C80</f>
        <v>«Включение приборов учета в систему сбора и передачи данных, класс напряжения 110 кВ и выше, всего, в том числе:»</v>
      </c>
      <c r="C80" s="125" t="str">
        <f>'Форма 1'!D80</f>
        <v>Г</v>
      </c>
      <c r="D80" s="151">
        <v>0</v>
      </c>
      <c r="E80" s="151"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2">
        <v>0</v>
      </c>
      <c r="L80" s="151">
        <v>0</v>
      </c>
      <c r="M80" s="153">
        <v>0</v>
      </c>
      <c r="N80" s="151">
        <v>0</v>
      </c>
      <c r="O80" s="151">
        <v>0</v>
      </c>
      <c r="P80" s="151">
        <v>0</v>
      </c>
      <c r="Q80" s="151">
        <v>0</v>
      </c>
      <c r="R80" s="152">
        <v>0</v>
      </c>
      <c r="S80" s="151">
        <v>0</v>
      </c>
      <c r="T80" s="386">
        <v>0</v>
      </c>
      <c r="U80" s="151">
        <v>0</v>
      </c>
      <c r="V80" s="386">
        <f t="shared" si="5"/>
        <v>0</v>
      </c>
      <c r="W80" s="152" t="s">
        <v>20</v>
      </c>
    </row>
    <row r="81" spans="1:23" ht="31.5">
      <c r="A81" s="146" t="s">
        <v>121</v>
      </c>
      <c r="B81" s="31" t="str">
        <f>'Форма 1'!C81</f>
        <v>Реконструкция, модернизация, техническое перевооружение прочих объектов основных средств, всего, в том числе:</v>
      </c>
      <c r="C81" s="126" t="str">
        <f>'Форма 1'!D81</f>
        <v>Г</v>
      </c>
      <c r="D81" s="147">
        <f t="shared" ref="D81:U81" si="65">D82+D84</f>
        <v>2.9809971599999998</v>
      </c>
      <c r="E81" s="147">
        <f t="shared" si="65"/>
        <v>0</v>
      </c>
      <c r="F81" s="147">
        <f t="shared" si="65"/>
        <v>0</v>
      </c>
      <c r="G81" s="147">
        <f t="shared" si="65"/>
        <v>0</v>
      </c>
      <c r="H81" s="147">
        <f t="shared" si="65"/>
        <v>0</v>
      </c>
      <c r="I81" s="147">
        <f t="shared" si="65"/>
        <v>0</v>
      </c>
      <c r="J81" s="147">
        <f t="shared" si="65"/>
        <v>0</v>
      </c>
      <c r="K81" s="148">
        <f t="shared" si="65"/>
        <v>0</v>
      </c>
      <c r="L81" s="147">
        <f t="shared" si="65"/>
        <v>0</v>
      </c>
      <c r="M81" s="149">
        <f t="shared" si="65"/>
        <v>2.9809971599999998</v>
      </c>
      <c r="N81" s="147">
        <f t="shared" si="65"/>
        <v>0</v>
      </c>
      <c r="O81" s="147">
        <f t="shared" si="65"/>
        <v>0</v>
      </c>
      <c r="P81" s="147">
        <f t="shared" ref="P81:R81" si="66">P82+P84</f>
        <v>0</v>
      </c>
      <c r="Q81" s="147">
        <f t="shared" si="66"/>
        <v>0</v>
      </c>
      <c r="R81" s="148">
        <f t="shared" si="66"/>
        <v>1</v>
      </c>
      <c r="S81" s="147">
        <f t="shared" si="65"/>
        <v>0</v>
      </c>
      <c r="T81" s="385">
        <f t="shared" si="65"/>
        <v>0</v>
      </c>
      <c r="U81" s="147">
        <f t="shared" si="65"/>
        <v>2.9809971599999998</v>
      </c>
      <c r="V81" s="385">
        <f t="shared" si="5"/>
        <v>0</v>
      </c>
      <c r="W81" s="148" t="s">
        <v>20</v>
      </c>
    </row>
    <row r="82" spans="1:23" ht="32.25" customHeight="1">
      <c r="A82" s="150" t="s">
        <v>123</v>
      </c>
      <c r="B82" s="52" t="str">
        <f>'Форма 1'!C82</f>
        <v>Реконструкция прочих объектов основных средств, всего, в том числе:</v>
      </c>
      <c r="C82" s="125" t="str">
        <f>'Форма 1'!D82</f>
        <v>Г</v>
      </c>
      <c r="D82" s="151">
        <f t="shared" ref="D82:U82" si="67">SUM(D83:D83)</f>
        <v>2.9809971599999998</v>
      </c>
      <c r="E82" s="151">
        <f t="shared" si="67"/>
        <v>0</v>
      </c>
      <c r="F82" s="151">
        <f t="shared" si="67"/>
        <v>0</v>
      </c>
      <c r="G82" s="151">
        <f t="shared" si="67"/>
        <v>0</v>
      </c>
      <c r="H82" s="151">
        <f t="shared" si="67"/>
        <v>0</v>
      </c>
      <c r="I82" s="151">
        <f t="shared" ref="I82:K82" si="68">SUM(I83:I83)</f>
        <v>0</v>
      </c>
      <c r="J82" s="151">
        <f t="shared" si="68"/>
        <v>0</v>
      </c>
      <c r="K82" s="152">
        <f t="shared" si="68"/>
        <v>0</v>
      </c>
      <c r="L82" s="151">
        <f t="shared" si="67"/>
        <v>0</v>
      </c>
      <c r="M82" s="153">
        <f t="shared" si="67"/>
        <v>2.9809971599999998</v>
      </c>
      <c r="N82" s="151">
        <f t="shared" si="67"/>
        <v>0</v>
      </c>
      <c r="O82" s="151">
        <f t="shared" si="67"/>
        <v>0</v>
      </c>
      <c r="P82" s="151">
        <f t="shared" ref="P82:R82" si="69">SUM(P83:P83)</f>
        <v>0</v>
      </c>
      <c r="Q82" s="151">
        <f t="shared" si="69"/>
        <v>0</v>
      </c>
      <c r="R82" s="152">
        <f t="shared" si="69"/>
        <v>1</v>
      </c>
      <c r="S82" s="151">
        <f t="shared" si="67"/>
        <v>0</v>
      </c>
      <c r="T82" s="386">
        <f t="shared" si="67"/>
        <v>0</v>
      </c>
      <c r="U82" s="151">
        <f t="shared" si="67"/>
        <v>2.9809971599999998</v>
      </c>
      <c r="V82" s="386">
        <f t="shared" si="5"/>
        <v>0</v>
      </c>
      <c r="W82" s="152" t="s">
        <v>20</v>
      </c>
    </row>
    <row r="83" spans="1:23" ht="30.75" customHeight="1">
      <c r="A83" s="154" t="s">
        <v>123</v>
      </c>
      <c r="B83" s="48" t="str">
        <f>'Форма 1'!C83</f>
        <v>Реконструкция крыши производственного цеха в здании Диспетчерской РЭС (1 ед.)</v>
      </c>
      <c r="C83" s="49" t="str">
        <f>'Форма 1'!D83</f>
        <v>К_1.7</v>
      </c>
      <c r="D83" s="155">
        <f t="shared" ref="D83" si="70">M83</f>
        <v>2.9809971599999998</v>
      </c>
      <c r="E83" s="155">
        <v>0</v>
      </c>
      <c r="F83" s="155">
        <f>Форма_2!K85</f>
        <v>0</v>
      </c>
      <c r="G83" s="155">
        <v>0</v>
      </c>
      <c r="H83" s="155">
        <v>0</v>
      </c>
      <c r="I83" s="155">
        <v>0</v>
      </c>
      <c r="J83" s="155">
        <v>0</v>
      </c>
      <c r="K83" s="156">
        <v>0</v>
      </c>
      <c r="L83" s="155">
        <v>0</v>
      </c>
      <c r="M83" s="157">
        <f>Форма_2!M83</f>
        <v>2.9809971599999998</v>
      </c>
      <c r="N83" s="155">
        <v>0</v>
      </c>
      <c r="O83" s="155">
        <v>0</v>
      </c>
      <c r="P83" s="155">
        <v>0</v>
      </c>
      <c r="Q83" s="155">
        <v>0</v>
      </c>
      <c r="R83" s="156">
        <v>1</v>
      </c>
      <c r="S83" s="158">
        <f t="shared" ref="S83" si="71">L83-E83</f>
        <v>0</v>
      </c>
      <c r="T83" s="387">
        <f t="shared" ref="T83" si="72">IF((E83)=0,0,(L83)/(E83))</f>
        <v>0</v>
      </c>
      <c r="U83" s="158">
        <f t="shared" ref="U83" si="73">M83-F83</f>
        <v>2.9809971599999998</v>
      </c>
      <c r="V83" s="387">
        <f t="shared" si="5"/>
        <v>0</v>
      </c>
      <c r="W83" s="156" t="s">
        <v>164</v>
      </c>
    </row>
    <row r="84" spans="1:23" ht="31.5">
      <c r="A84" s="150" t="s">
        <v>125</v>
      </c>
      <c r="B84" s="52" t="str">
        <f>'Форма 1'!C84</f>
        <v>Модернизация, техническое перевооружение прочих объектов основных средств, всего, в том числе:</v>
      </c>
      <c r="C84" s="42" t="str">
        <f>'Форма 1'!D84</f>
        <v>Г</v>
      </c>
      <c r="D84" s="151">
        <v>0</v>
      </c>
      <c r="E84" s="151"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2">
        <v>0</v>
      </c>
      <c r="L84" s="151">
        <v>0</v>
      </c>
      <c r="M84" s="153">
        <v>0</v>
      </c>
      <c r="N84" s="151">
        <v>0</v>
      </c>
      <c r="O84" s="151">
        <v>0</v>
      </c>
      <c r="P84" s="151">
        <v>0</v>
      </c>
      <c r="Q84" s="151">
        <v>0</v>
      </c>
      <c r="R84" s="152">
        <v>0</v>
      </c>
      <c r="S84" s="151">
        <v>0</v>
      </c>
      <c r="T84" s="386">
        <v>0</v>
      </c>
      <c r="U84" s="151">
        <v>0</v>
      </c>
      <c r="V84" s="386">
        <f t="shared" si="5"/>
        <v>0</v>
      </c>
      <c r="W84" s="152" t="s">
        <v>20</v>
      </c>
    </row>
    <row r="85" spans="1:23" ht="47.25">
      <c r="A85" s="142" t="s">
        <v>127</v>
      </c>
      <c r="B85" s="50" t="str">
        <f>'Форма 1'!C85</f>
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</c>
      <c r="C85" s="127" t="str">
        <f>'Форма 1'!D85</f>
        <v>Г</v>
      </c>
      <c r="D85" s="143">
        <f t="shared" ref="D85:U85" si="74">D86+D87</f>
        <v>0</v>
      </c>
      <c r="E85" s="143">
        <f t="shared" si="74"/>
        <v>0</v>
      </c>
      <c r="F85" s="143">
        <f t="shared" si="74"/>
        <v>0</v>
      </c>
      <c r="G85" s="143">
        <f t="shared" si="74"/>
        <v>0</v>
      </c>
      <c r="H85" s="143">
        <f t="shared" si="74"/>
        <v>0</v>
      </c>
      <c r="I85" s="143">
        <f t="shared" si="74"/>
        <v>0</v>
      </c>
      <c r="J85" s="143">
        <f t="shared" si="74"/>
        <v>0</v>
      </c>
      <c r="K85" s="144">
        <f t="shared" si="74"/>
        <v>0</v>
      </c>
      <c r="L85" s="143">
        <f t="shared" si="74"/>
        <v>0</v>
      </c>
      <c r="M85" s="145">
        <f t="shared" si="74"/>
        <v>0</v>
      </c>
      <c r="N85" s="143">
        <f t="shared" si="74"/>
        <v>0</v>
      </c>
      <c r="O85" s="143">
        <f t="shared" si="74"/>
        <v>0</v>
      </c>
      <c r="P85" s="143">
        <f t="shared" ref="P85:R85" si="75">P86+P87</f>
        <v>0</v>
      </c>
      <c r="Q85" s="143">
        <f t="shared" si="75"/>
        <v>0</v>
      </c>
      <c r="R85" s="144">
        <f t="shared" si="75"/>
        <v>0</v>
      </c>
      <c r="S85" s="143">
        <f t="shared" si="74"/>
        <v>0</v>
      </c>
      <c r="T85" s="388">
        <f t="shared" si="74"/>
        <v>0</v>
      </c>
      <c r="U85" s="143">
        <f t="shared" si="74"/>
        <v>0</v>
      </c>
      <c r="V85" s="388">
        <f t="shared" si="5"/>
        <v>0</v>
      </c>
      <c r="W85" s="144" t="s">
        <v>20</v>
      </c>
    </row>
    <row r="86" spans="1:23" ht="31.5">
      <c r="A86" s="146" t="s">
        <v>129</v>
      </c>
      <c r="B86" s="31" t="str">
        <f>'Форма 1'!C86</f>
        <v>Инвестиционные проекты, предусмотренные схемой и программой развития Единой энергетической системы России, всего, в том числе:</v>
      </c>
      <c r="C86" s="126" t="str">
        <f>'Форма 1'!D86</f>
        <v>Г</v>
      </c>
      <c r="D86" s="147">
        <v>0</v>
      </c>
      <c r="E86" s="147">
        <v>0</v>
      </c>
      <c r="F86" s="147">
        <v>0</v>
      </c>
      <c r="G86" s="147">
        <v>0</v>
      </c>
      <c r="H86" s="147">
        <v>0</v>
      </c>
      <c r="I86" s="147">
        <v>0</v>
      </c>
      <c r="J86" s="147">
        <v>0</v>
      </c>
      <c r="K86" s="148">
        <v>0</v>
      </c>
      <c r="L86" s="147">
        <v>0</v>
      </c>
      <c r="M86" s="149">
        <v>0</v>
      </c>
      <c r="N86" s="147">
        <v>0</v>
      </c>
      <c r="O86" s="147">
        <v>0</v>
      </c>
      <c r="P86" s="147">
        <v>0</v>
      </c>
      <c r="Q86" s="147">
        <v>0</v>
      </c>
      <c r="R86" s="148">
        <v>0</v>
      </c>
      <c r="S86" s="147">
        <v>0</v>
      </c>
      <c r="T86" s="385">
        <v>0</v>
      </c>
      <c r="U86" s="147">
        <v>0</v>
      </c>
      <c r="V86" s="385">
        <f t="shared" si="5"/>
        <v>0</v>
      </c>
      <c r="W86" s="148" t="s">
        <v>20</v>
      </c>
    </row>
    <row r="87" spans="1:23" ht="31.5">
      <c r="A87" s="146" t="s">
        <v>131</v>
      </c>
      <c r="B87" s="31" t="str">
        <f>'Форма 1'!C87</f>
        <v>Инвестиционные проекты, предусмотренные схемой и программой развития субъекта Российской Федерации, всего, в том числе:</v>
      </c>
      <c r="C87" s="126" t="str">
        <f>'Форма 1'!D87</f>
        <v>Г</v>
      </c>
      <c r="D87" s="147">
        <v>0</v>
      </c>
      <c r="E87" s="147">
        <v>0</v>
      </c>
      <c r="F87" s="147">
        <v>0</v>
      </c>
      <c r="G87" s="147">
        <v>0</v>
      </c>
      <c r="H87" s="147">
        <v>0</v>
      </c>
      <c r="I87" s="147">
        <v>0</v>
      </c>
      <c r="J87" s="147">
        <v>0</v>
      </c>
      <c r="K87" s="148">
        <v>0</v>
      </c>
      <c r="L87" s="147">
        <v>0</v>
      </c>
      <c r="M87" s="149">
        <v>0</v>
      </c>
      <c r="N87" s="147">
        <v>0</v>
      </c>
      <c r="O87" s="147">
        <v>0</v>
      </c>
      <c r="P87" s="147">
        <v>0</v>
      </c>
      <c r="Q87" s="147">
        <v>0</v>
      </c>
      <c r="R87" s="148">
        <v>0</v>
      </c>
      <c r="S87" s="147">
        <v>0</v>
      </c>
      <c r="T87" s="385">
        <v>0</v>
      </c>
      <c r="U87" s="147">
        <v>0</v>
      </c>
      <c r="V87" s="385">
        <f t="shared" ref="V87:V99" si="76">IF((F87)=0,0,(M87)/(F87))</f>
        <v>0</v>
      </c>
      <c r="W87" s="148" t="s">
        <v>20</v>
      </c>
    </row>
    <row r="88" spans="1:23" ht="31.5">
      <c r="A88" s="142" t="s">
        <v>133</v>
      </c>
      <c r="B88" s="50" t="str">
        <f>'Форма 1'!C88</f>
        <v>Прочее новое строительство объектов электросетевого хозяйства, всего, в том числе:</v>
      </c>
      <c r="C88" s="127" t="str">
        <f>'Форма 1'!D88</f>
        <v>Г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143">
        <v>0</v>
      </c>
      <c r="J88" s="143">
        <v>0</v>
      </c>
      <c r="K88" s="144">
        <v>0</v>
      </c>
      <c r="L88" s="143">
        <v>0</v>
      </c>
      <c r="M88" s="145">
        <v>0</v>
      </c>
      <c r="N88" s="143">
        <v>0</v>
      </c>
      <c r="O88" s="143">
        <v>0</v>
      </c>
      <c r="P88" s="143">
        <v>0</v>
      </c>
      <c r="Q88" s="143">
        <v>0</v>
      </c>
      <c r="R88" s="144">
        <v>0</v>
      </c>
      <c r="S88" s="143">
        <v>0</v>
      </c>
      <c r="T88" s="388">
        <v>0</v>
      </c>
      <c r="U88" s="143">
        <v>0</v>
      </c>
      <c r="V88" s="388">
        <f t="shared" si="76"/>
        <v>0</v>
      </c>
      <c r="W88" s="144" t="s">
        <v>20</v>
      </c>
    </row>
    <row r="89" spans="1:23" ht="31.5">
      <c r="A89" s="142" t="s">
        <v>135</v>
      </c>
      <c r="B89" s="50" t="str">
        <f>'Форма 1'!C89</f>
        <v>Покупка земельных участков для целей реализации инвестиционных проектов, всего, в том числе:</v>
      </c>
      <c r="C89" s="127" t="str">
        <f>'Форма 1'!D89</f>
        <v>Г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143">
        <v>0</v>
      </c>
      <c r="J89" s="143">
        <v>0</v>
      </c>
      <c r="K89" s="144">
        <v>0</v>
      </c>
      <c r="L89" s="143">
        <v>0</v>
      </c>
      <c r="M89" s="145">
        <v>0</v>
      </c>
      <c r="N89" s="143">
        <v>0</v>
      </c>
      <c r="O89" s="143">
        <v>0</v>
      </c>
      <c r="P89" s="143">
        <v>0</v>
      </c>
      <c r="Q89" s="143">
        <v>0</v>
      </c>
      <c r="R89" s="144">
        <v>0</v>
      </c>
      <c r="S89" s="143">
        <v>0</v>
      </c>
      <c r="T89" s="388">
        <v>0</v>
      </c>
      <c r="U89" s="143">
        <v>0</v>
      </c>
      <c r="V89" s="388">
        <f t="shared" si="76"/>
        <v>0</v>
      </c>
      <c r="W89" s="144" t="s">
        <v>20</v>
      </c>
    </row>
    <row r="90" spans="1:23" ht="33" customHeight="1">
      <c r="A90" s="142" t="s">
        <v>137</v>
      </c>
      <c r="B90" s="25" t="str">
        <f>'Форма 1'!C90</f>
        <v>Прочие инвестиционные проекты, всего, в том числе:</v>
      </c>
      <c r="C90" s="127" t="str">
        <f>'Форма 1'!D90</f>
        <v>Г</v>
      </c>
      <c r="D90" s="143">
        <f t="shared" ref="D90:U90" si="77">SUM(D91:D99)</f>
        <v>2.4682111600000001</v>
      </c>
      <c r="E90" s="143">
        <f t="shared" si="77"/>
        <v>0</v>
      </c>
      <c r="F90" s="143">
        <f t="shared" si="77"/>
        <v>0</v>
      </c>
      <c r="G90" s="143">
        <f t="shared" si="77"/>
        <v>0</v>
      </c>
      <c r="H90" s="143">
        <f t="shared" si="77"/>
        <v>0</v>
      </c>
      <c r="I90" s="143">
        <f t="shared" si="77"/>
        <v>0</v>
      </c>
      <c r="J90" s="143">
        <f t="shared" si="77"/>
        <v>0</v>
      </c>
      <c r="K90" s="144">
        <f t="shared" si="77"/>
        <v>0</v>
      </c>
      <c r="L90" s="143">
        <f t="shared" si="77"/>
        <v>0</v>
      </c>
      <c r="M90" s="145">
        <f t="shared" si="77"/>
        <v>2.4682111600000001</v>
      </c>
      <c r="N90" s="143">
        <f t="shared" si="77"/>
        <v>0</v>
      </c>
      <c r="O90" s="143">
        <f t="shared" si="77"/>
        <v>0</v>
      </c>
      <c r="P90" s="143">
        <f t="shared" ref="P90:R90" si="78">SUM(P91:P99)</f>
        <v>0</v>
      </c>
      <c r="Q90" s="143">
        <f t="shared" si="78"/>
        <v>0</v>
      </c>
      <c r="R90" s="144">
        <f t="shared" si="78"/>
        <v>7</v>
      </c>
      <c r="S90" s="143">
        <f t="shared" si="77"/>
        <v>0</v>
      </c>
      <c r="T90" s="388">
        <f t="shared" si="77"/>
        <v>0</v>
      </c>
      <c r="U90" s="143">
        <f t="shared" si="77"/>
        <v>2.4682111600000001</v>
      </c>
      <c r="V90" s="388">
        <f t="shared" si="76"/>
        <v>0</v>
      </c>
      <c r="W90" s="144" t="s">
        <v>20</v>
      </c>
    </row>
    <row r="91" spans="1:23" ht="31.5">
      <c r="A91" s="154" t="s">
        <v>137</v>
      </c>
      <c r="B91" s="48" t="str">
        <f>'Форма 1'!C91</f>
        <v>Приобретение экскаватора-погрузчика CAT 432F2LRC с дополнительным оборудованием (1 ед.)</v>
      </c>
      <c r="C91" s="49" t="str">
        <f>'Форма 1'!D91</f>
        <v>K_4.1</v>
      </c>
      <c r="D91" s="155">
        <f t="shared" ref="D91:D99" si="79">M91</f>
        <v>0</v>
      </c>
      <c r="E91" s="155">
        <v>0</v>
      </c>
      <c r="F91" s="155">
        <f>Форма_2!K93</f>
        <v>0</v>
      </c>
      <c r="G91" s="155">
        <v>0</v>
      </c>
      <c r="H91" s="155">
        <v>0</v>
      </c>
      <c r="I91" s="155">
        <v>0</v>
      </c>
      <c r="J91" s="155">
        <v>0</v>
      </c>
      <c r="K91" s="156">
        <v>0</v>
      </c>
      <c r="L91" s="155">
        <v>0</v>
      </c>
      <c r="M91" s="157">
        <f>Форма_2!M91</f>
        <v>0</v>
      </c>
      <c r="N91" s="155">
        <v>0</v>
      </c>
      <c r="O91" s="155">
        <v>0</v>
      </c>
      <c r="P91" s="155">
        <v>0</v>
      </c>
      <c r="Q91" s="155">
        <v>0</v>
      </c>
      <c r="R91" s="156">
        <v>0</v>
      </c>
      <c r="S91" s="158">
        <f t="shared" ref="S91:S99" si="80">L91-E91</f>
        <v>0</v>
      </c>
      <c r="T91" s="387">
        <f t="shared" ref="T91:T99" si="81">IF((E91)=0,0,(L91)/(E91))</f>
        <v>0</v>
      </c>
      <c r="U91" s="158">
        <f t="shared" ref="U91:U99" si="82">M91-F91</f>
        <v>0</v>
      </c>
      <c r="V91" s="387">
        <f t="shared" si="76"/>
        <v>0</v>
      </c>
      <c r="W91" s="156" t="s">
        <v>164</v>
      </c>
    </row>
    <row r="92" spans="1:23" ht="29.25" customHeight="1">
      <c r="A92" s="154" t="s">
        <v>137</v>
      </c>
      <c r="B92" s="48" t="str">
        <f>'Форма 1'!C92</f>
        <v>Приобретение передвижных ДЭС 100 и 60 киловатт (2ед.)</v>
      </c>
      <c r="C92" s="49" t="str">
        <f>'Форма 1'!D92</f>
        <v>K_4.2</v>
      </c>
      <c r="D92" s="155">
        <f t="shared" si="79"/>
        <v>0</v>
      </c>
      <c r="E92" s="155">
        <v>0</v>
      </c>
      <c r="F92" s="155">
        <f>Форма_2!K94</f>
        <v>0</v>
      </c>
      <c r="G92" s="155">
        <v>0</v>
      </c>
      <c r="H92" s="155">
        <v>0</v>
      </c>
      <c r="I92" s="155">
        <v>0</v>
      </c>
      <c r="J92" s="155">
        <v>0</v>
      </c>
      <c r="K92" s="156">
        <v>0</v>
      </c>
      <c r="L92" s="155">
        <v>0</v>
      </c>
      <c r="M92" s="157">
        <f>Форма_2!M92</f>
        <v>0</v>
      </c>
      <c r="N92" s="155">
        <v>0</v>
      </c>
      <c r="O92" s="155">
        <v>0</v>
      </c>
      <c r="P92" s="155">
        <v>0</v>
      </c>
      <c r="Q92" s="155">
        <v>0</v>
      </c>
      <c r="R92" s="156">
        <v>0</v>
      </c>
      <c r="S92" s="158">
        <f t="shared" si="80"/>
        <v>0</v>
      </c>
      <c r="T92" s="387">
        <f t="shared" si="81"/>
        <v>0</v>
      </c>
      <c r="U92" s="158">
        <f t="shared" si="82"/>
        <v>0</v>
      </c>
      <c r="V92" s="387">
        <f t="shared" si="76"/>
        <v>0</v>
      </c>
      <c r="W92" s="156" t="s">
        <v>164</v>
      </c>
    </row>
    <row r="93" spans="1:23" ht="29.25" customHeight="1">
      <c r="A93" s="154" t="s">
        <v>137</v>
      </c>
      <c r="B93" s="48" t="str">
        <f>'Форма 1'!C93</f>
        <v>Приобретение легкового автомобиля для нужд ЗАО "НРЭС" (1 ед.)</v>
      </c>
      <c r="C93" s="49" t="str">
        <f>'Форма 1'!D93</f>
        <v>K_4.3</v>
      </c>
      <c r="D93" s="155">
        <f t="shared" si="79"/>
        <v>1.810524</v>
      </c>
      <c r="E93" s="155">
        <v>0</v>
      </c>
      <c r="F93" s="155">
        <f>Форма_2!K95</f>
        <v>0</v>
      </c>
      <c r="G93" s="155">
        <v>0</v>
      </c>
      <c r="H93" s="155">
        <v>0</v>
      </c>
      <c r="I93" s="155">
        <v>0</v>
      </c>
      <c r="J93" s="155">
        <v>0</v>
      </c>
      <c r="K93" s="156">
        <v>0</v>
      </c>
      <c r="L93" s="155">
        <v>0</v>
      </c>
      <c r="M93" s="157">
        <f>Форма_2!M93</f>
        <v>1.810524</v>
      </c>
      <c r="N93" s="155">
        <v>0</v>
      </c>
      <c r="O93" s="155">
        <v>0</v>
      </c>
      <c r="P93" s="155">
        <v>0</v>
      </c>
      <c r="Q93" s="155">
        <v>0</v>
      </c>
      <c r="R93" s="156">
        <v>1</v>
      </c>
      <c r="S93" s="158">
        <f t="shared" si="80"/>
        <v>0</v>
      </c>
      <c r="T93" s="387">
        <f t="shared" si="81"/>
        <v>0</v>
      </c>
      <c r="U93" s="158">
        <f t="shared" si="82"/>
        <v>1.810524</v>
      </c>
      <c r="V93" s="387">
        <f t="shared" si="76"/>
        <v>0</v>
      </c>
      <c r="W93" s="156" t="s">
        <v>164</v>
      </c>
    </row>
    <row r="94" spans="1:23" ht="27.75" customHeight="1">
      <c r="A94" s="154" t="s">
        <v>137</v>
      </c>
      <c r="B94" s="48" t="str">
        <f>'Форма 1'!C94</f>
        <v>Приобретение бензопилы МS 361 (3,4кВт,45 см) (1 ед.)</v>
      </c>
      <c r="C94" s="49" t="str">
        <f>'Форма 1'!D94</f>
        <v>K_4.4</v>
      </c>
      <c r="D94" s="155">
        <f t="shared" si="79"/>
        <v>5.1150000000000001E-2</v>
      </c>
      <c r="E94" s="155">
        <v>0</v>
      </c>
      <c r="F94" s="155">
        <f>Форма_2!K96</f>
        <v>0</v>
      </c>
      <c r="G94" s="155">
        <v>0</v>
      </c>
      <c r="H94" s="155">
        <v>0</v>
      </c>
      <c r="I94" s="155">
        <v>0</v>
      </c>
      <c r="J94" s="155">
        <v>0</v>
      </c>
      <c r="K94" s="156">
        <v>0</v>
      </c>
      <c r="L94" s="155">
        <v>0</v>
      </c>
      <c r="M94" s="157">
        <f>Форма_2!M94</f>
        <v>5.1150000000000001E-2</v>
      </c>
      <c r="N94" s="155">
        <v>0</v>
      </c>
      <c r="O94" s="155">
        <v>0</v>
      </c>
      <c r="P94" s="155">
        <v>0</v>
      </c>
      <c r="Q94" s="155">
        <v>0</v>
      </c>
      <c r="R94" s="156">
        <v>1</v>
      </c>
      <c r="S94" s="158">
        <f t="shared" si="80"/>
        <v>0</v>
      </c>
      <c r="T94" s="387">
        <f t="shared" si="81"/>
        <v>0</v>
      </c>
      <c r="U94" s="158">
        <f t="shared" si="82"/>
        <v>5.1150000000000001E-2</v>
      </c>
      <c r="V94" s="387">
        <f t="shared" si="76"/>
        <v>0</v>
      </c>
      <c r="W94" s="156" t="s">
        <v>164</v>
      </c>
    </row>
    <row r="95" spans="1:23" ht="47.25">
      <c r="A95" s="154" t="s">
        <v>137</v>
      </c>
      <c r="B95" s="48" t="str">
        <f>'Форма 1'!C95</f>
        <v>Монтаж беспроводной системы пожарной сигнализации и речевого оповещения о пожере в здании Диспетчерской РЭС по адресу: РС(Я), г.Нерюнгри, ул.Комсомольская, д.31 (1 ед.)</v>
      </c>
      <c r="C95" s="49" t="str">
        <f>'Форма 1'!D95</f>
        <v>K_4.5</v>
      </c>
      <c r="D95" s="155">
        <f t="shared" si="79"/>
        <v>0.11809500000000001</v>
      </c>
      <c r="E95" s="155">
        <v>0</v>
      </c>
      <c r="F95" s="155">
        <f>Форма_2!K97</f>
        <v>0</v>
      </c>
      <c r="G95" s="155">
        <v>0</v>
      </c>
      <c r="H95" s="155">
        <v>0</v>
      </c>
      <c r="I95" s="155">
        <v>0</v>
      </c>
      <c r="J95" s="155">
        <v>0</v>
      </c>
      <c r="K95" s="156">
        <v>0</v>
      </c>
      <c r="L95" s="155">
        <v>0</v>
      </c>
      <c r="M95" s="157">
        <f>Форма_2!M95</f>
        <v>0.11809500000000001</v>
      </c>
      <c r="N95" s="155">
        <v>0</v>
      </c>
      <c r="O95" s="155">
        <v>0</v>
      </c>
      <c r="P95" s="155">
        <v>0</v>
      </c>
      <c r="Q95" s="155">
        <v>0</v>
      </c>
      <c r="R95" s="156">
        <v>1</v>
      </c>
      <c r="S95" s="158">
        <f t="shared" si="80"/>
        <v>0</v>
      </c>
      <c r="T95" s="387">
        <f t="shared" si="81"/>
        <v>0</v>
      </c>
      <c r="U95" s="158">
        <f t="shared" si="82"/>
        <v>0.11809500000000001</v>
      </c>
      <c r="V95" s="387">
        <f t="shared" si="76"/>
        <v>0</v>
      </c>
      <c r="W95" s="156" t="s">
        <v>164</v>
      </c>
    </row>
    <row r="96" spans="1:23" ht="30" customHeight="1">
      <c r="A96" s="154" t="s">
        <v>137</v>
      </c>
      <c r="B96" s="48" t="str">
        <f>'Форма 1'!C96</f>
        <v>Приобретение выключателя автом. ВА 5341-330010 1000А-690АС-УХЛЗ-КЭАЗ (1 ед.)</v>
      </c>
      <c r="C96" s="49" t="str">
        <f>'Форма 1'!D96</f>
        <v>K_4.6</v>
      </c>
      <c r="D96" s="155">
        <f t="shared" si="79"/>
        <v>4.353866E-2</v>
      </c>
      <c r="E96" s="155">
        <v>0</v>
      </c>
      <c r="F96" s="155">
        <f>Форма_2!K98</f>
        <v>0</v>
      </c>
      <c r="G96" s="155">
        <v>0</v>
      </c>
      <c r="H96" s="155">
        <v>0</v>
      </c>
      <c r="I96" s="155">
        <v>0</v>
      </c>
      <c r="J96" s="155">
        <v>0</v>
      </c>
      <c r="K96" s="156">
        <v>0</v>
      </c>
      <c r="L96" s="155">
        <v>0</v>
      </c>
      <c r="M96" s="157">
        <f>Форма_2!M96</f>
        <v>4.353866E-2</v>
      </c>
      <c r="N96" s="155">
        <v>0</v>
      </c>
      <c r="O96" s="155">
        <v>0</v>
      </c>
      <c r="P96" s="155">
        <v>0</v>
      </c>
      <c r="Q96" s="155">
        <v>0</v>
      </c>
      <c r="R96" s="156">
        <v>1</v>
      </c>
      <c r="S96" s="158">
        <f t="shared" si="80"/>
        <v>0</v>
      </c>
      <c r="T96" s="387">
        <f t="shared" si="81"/>
        <v>0</v>
      </c>
      <c r="U96" s="158">
        <f t="shared" si="82"/>
        <v>4.353866E-2</v>
      </c>
      <c r="V96" s="387">
        <f t="shared" si="76"/>
        <v>0</v>
      </c>
      <c r="W96" s="156" t="s">
        <v>164</v>
      </c>
    </row>
    <row r="97" spans="1:23" ht="15.75">
      <c r="A97" s="154" t="s">
        <v>137</v>
      </c>
      <c r="B97" s="48" t="str">
        <f>'Форма 1'!C97</f>
        <v>Приобретение Сервера Тринити М2005126 (1 ед.)</v>
      </c>
      <c r="C97" s="49" t="str">
        <f>'Форма 1'!D97</f>
        <v>K_4.7</v>
      </c>
      <c r="D97" s="155">
        <f t="shared" si="79"/>
        <v>0.29166667000000002</v>
      </c>
      <c r="E97" s="155">
        <v>0</v>
      </c>
      <c r="F97" s="155">
        <f>Форма_2!K99</f>
        <v>0</v>
      </c>
      <c r="G97" s="155">
        <v>0</v>
      </c>
      <c r="H97" s="155">
        <v>0</v>
      </c>
      <c r="I97" s="155">
        <v>0</v>
      </c>
      <c r="J97" s="155">
        <v>0</v>
      </c>
      <c r="K97" s="156">
        <v>0</v>
      </c>
      <c r="L97" s="155">
        <v>0</v>
      </c>
      <c r="M97" s="157">
        <f>Форма_2!M97</f>
        <v>0.29166667000000002</v>
      </c>
      <c r="N97" s="155">
        <v>0</v>
      </c>
      <c r="O97" s="155">
        <v>0</v>
      </c>
      <c r="P97" s="155">
        <v>0</v>
      </c>
      <c r="Q97" s="155">
        <v>0</v>
      </c>
      <c r="R97" s="156">
        <v>1</v>
      </c>
      <c r="S97" s="158">
        <f t="shared" si="80"/>
        <v>0</v>
      </c>
      <c r="T97" s="387">
        <f t="shared" si="81"/>
        <v>0</v>
      </c>
      <c r="U97" s="158">
        <f t="shared" si="82"/>
        <v>0.29166667000000002</v>
      </c>
      <c r="V97" s="387">
        <f t="shared" si="76"/>
        <v>0</v>
      </c>
      <c r="W97" s="156" t="s">
        <v>164</v>
      </c>
    </row>
    <row r="98" spans="1:23" ht="35.25" customHeight="1">
      <c r="A98" s="154" t="s">
        <v>137</v>
      </c>
      <c r="B98" s="48" t="str">
        <f>'Форма 1'!C98</f>
        <v>Монтаж систем контроля и управления доступом на объект (СКУД) - здание Диспетчерской РЭС по адресу: РС(Я), г.Нерюнгри, ул.Комсомольская, д.31 (1 ед.)</v>
      </c>
      <c r="C98" s="49" t="str">
        <f>'Форма 1'!D98</f>
        <v>K_4.8</v>
      </c>
      <c r="D98" s="155">
        <f t="shared" si="79"/>
        <v>9.8071000000000005E-2</v>
      </c>
      <c r="E98" s="155">
        <v>0</v>
      </c>
      <c r="F98" s="155">
        <f>Форма_2!K100</f>
        <v>0</v>
      </c>
      <c r="G98" s="155">
        <v>0</v>
      </c>
      <c r="H98" s="155">
        <v>0</v>
      </c>
      <c r="I98" s="155">
        <v>0</v>
      </c>
      <c r="J98" s="155">
        <v>0</v>
      </c>
      <c r="K98" s="156">
        <v>0</v>
      </c>
      <c r="L98" s="155">
        <v>0</v>
      </c>
      <c r="M98" s="157">
        <f>Форма_2!M98</f>
        <v>9.8071000000000005E-2</v>
      </c>
      <c r="N98" s="155">
        <v>0</v>
      </c>
      <c r="O98" s="155">
        <v>0</v>
      </c>
      <c r="P98" s="155">
        <v>0</v>
      </c>
      <c r="Q98" s="155">
        <v>0</v>
      </c>
      <c r="R98" s="156">
        <v>1</v>
      </c>
      <c r="S98" s="158">
        <f t="shared" si="80"/>
        <v>0</v>
      </c>
      <c r="T98" s="387">
        <f t="shared" si="81"/>
        <v>0</v>
      </c>
      <c r="U98" s="158">
        <f t="shared" si="82"/>
        <v>9.8071000000000005E-2</v>
      </c>
      <c r="V98" s="387">
        <f t="shared" si="76"/>
        <v>0</v>
      </c>
      <c r="W98" s="156" t="s">
        <v>164</v>
      </c>
    </row>
    <row r="99" spans="1:23" ht="31.5">
      <c r="A99" s="154" t="s">
        <v>137</v>
      </c>
      <c r="B99" s="48" t="str">
        <f>'Форма 1'!C99</f>
        <v>Приобретение электрогенератора DY6500LXW, с функцией сварки ,с колесами Huter (1 ед.)</v>
      </c>
      <c r="C99" s="49" t="str">
        <f>'Форма 1'!D99</f>
        <v>K_4.9</v>
      </c>
      <c r="D99" s="155">
        <f t="shared" si="79"/>
        <v>5.5165829999999999E-2</v>
      </c>
      <c r="E99" s="155">
        <v>0</v>
      </c>
      <c r="F99" s="155">
        <f>Форма_2!K101</f>
        <v>0</v>
      </c>
      <c r="G99" s="155">
        <v>0</v>
      </c>
      <c r="H99" s="155">
        <v>0</v>
      </c>
      <c r="I99" s="155">
        <v>0</v>
      </c>
      <c r="J99" s="155">
        <v>0</v>
      </c>
      <c r="K99" s="156">
        <v>0</v>
      </c>
      <c r="L99" s="155">
        <v>0</v>
      </c>
      <c r="M99" s="157">
        <f>Форма_2!M99</f>
        <v>5.5165829999999999E-2</v>
      </c>
      <c r="N99" s="155">
        <v>0</v>
      </c>
      <c r="O99" s="155">
        <v>0</v>
      </c>
      <c r="P99" s="155">
        <v>0</v>
      </c>
      <c r="Q99" s="155">
        <v>0</v>
      </c>
      <c r="R99" s="156">
        <v>1</v>
      </c>
      <c r="S99" s="158">
        <f t="shared" si="80"/>
        <v>0</v>
      </c>
      <c r="T99" s="387">
        <f t="shared" si="81"/>
        <v>0</v>
      </c>
      <c r="U99" s="158">
        <f t="shared" si="82"/>
        <v>5.5165829999999999E-2</v>
      </c>
      <c r="V99" s="387">
        <f t="shared" si="76"/>
        <v>0</v>
      </c>
      <c r="W99" s="156" t="s">
        <v>164</v>
      </c>
    </row>
  </sheetData>
  <mergeCells count="20">
    <mergeCell ref="A13:W13"/>
    <mergeCell ref="B14:V14"/>
    <mergeCell ref="A5:W5"/>
    <mergeCell ref="A6:W6"/>
    <mergeCell ref="A8:W8"/>
    <mergeCell ref="A9:W9"/>
    <mergeCell ref="A11:W11"/>
    <mergeCell ref="W16:W19"/>
    <mergeCell ref="E17:K17"/>
    <mergeCell ref="L17:R17"/>
    <mergeCell ref="F18:K18"/>
    <mergeCell ref="M18:R18"/>
    <mergeCell ref="S18:T18"/>
    <mergeCell ref="U18:V18"/>
    <mergeCell ref="S16:V17"/>
    <mergeCell ref="A16:A19"/>
    <mergeCell ref="B16:B19"/>
    <mergeCell ref="C16:C19"/>
    <mergeCell ref="D16:D19"/>
    <mergeCell ref="E16:R16"/>
  </mergeCells>
  <pageMargins left="0.15748031496062992" right="0.11811023622047245" top="0.23622047244094491" bottom="0.19685039370078741" header="0.15748031496062992" footer="0.15748031496062992"/>
  <pageSetup paperSize="9" scale="78" fitToWidth="2" fitToHeight="12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"/>
  <sheetViews>
    <sheetView zoomScale="80" zoomScaleNormal="80" workbookViewId="0">
      <selection activeCell="P25" sqref="P25"/>
    </sheetView>
  </sheetViews>
  <sheetFormatPr defaultRowHeight="15" outlineLevelRow="1"/>
  <cols>
    <col min="1" max="1" width="14" style="129" customWidth="1"/>
    <col min="2" max="2" width="61.7109375" style="129" customWidth="1"/>
    <col min="3" max="3" width="15.42578125" style="129" customWidth="1"/>
    <col min="4" max="4" width="20.7109375" style="129" customWidth="1"/>
    <col min="5" max="5" width="9.140625" style="129"/>
    <col min="6" max="6" width="8.85546875" style="129" customWidth="1"/>
    <col min="7" max="9" width="9.140625" style="129"/>
    <col min="10" max="10" width="11.85546875" style="130" customWidth="1"/>
    <col min="11" max="11" width="10.140625" style="159" customWidth="1"/>
    <col min="12" max="15" width="9.140625" style="129"/>
    <col min="16" max="16" width="14.140625" style="129" customWidth="1"/>
    <col min="17" max="20" width="10.7109375" style="129" customWidth="1"/>
    <col min="21" max="21" width="14.42578125" style="129" customWidth="1"/>
    <col min="22" max="22" width="24.140625" style="160" customWidth="1"/>
    <col min="23" max="16384" width="9.140625" style="129"/>
  </cols>
  <sheetData>
    <row r="1" spans="1:22" ht="18.75" outlineLevel="1">
      <c r="A1" s="128"/>
      <c r="V1" s="247" t="s">
        <v>203</v>
      </c>
    </row>
    <row r="2" spans="1:22" ht="18.75" outlineLevel="1">
      <c r="A2" s="128"/>
      <c r="V2" s="247" t="s">
        <v>0</v>
      </c>
    </row>
    <row r="3" spans="1:22" ht="18.75" outlineLevel="1">
      <c r="A3" s="128"/>
      <c r="V3" s="247" t="s">
        <v>151</v>
      </c>
    </row>
    <row r="4" spans="1:22" ht="18.75" outlineLevel="1">
      <c r="A4" s="128"/>
    </row>
    <row r="5" spans="1:22" ht="18.75" outlineLevel="1">
      <c r="A5" s="128"/>
      <c r="B5" s="531" t="s">
        <v>196</v>
      </c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</row>
    <row r="6" spans="1:22" ht="18.75" outlineLevel="1">
      <c r="A6" s="128"/>
      <c r="B6" s="531" t="str">
        <f>Форма_3!A6</f>
        <v>за  2020 год</v>
      </c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</row>
    <row r="7" spans="1:22" ht="15.75" outlineLevel="1">
      <c r="B7" s="175"/>
      <c r="C7" s="175"/>
      <c r="D7" s="175"/>
      <c r="E7" s="175"/>
      <c r="F7" s="175"/>
      <c r="G7" s="175"/>
      <c r="H7" s="175"/>
      <c r="I7" s="175"/>
      <c r="J7" s="252"/>
      <c r="K7" s="253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254"/>
    </row>
    <row r="8" spans="1:22" ht="18.75" outlineLevel="1">
      <c r="A8" s="128"/>
      <c r="B8" s="531" t="str">
        <f>Форма_3!A8</f>
        <v>Отчет  о реализации инвестиционной программы Закрытого акционерного общества "Нерюнгринские районные электрические сети"</v>
      </c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</row>
    <row r="9" spans="1:22" ht="18.75" outlineLevel="1">
      <c r="A9" s="128"/>
      <c r="B9" s="175"/>
      <c r="C9" s="175"/>
      <c r="D9" s="175"/>
      <c r="E9" s="175"/>
      <c r="F9" s="175"/>
      <c r="G9" s="248" t="s">
        <v>153</v>
      </c>
      <c r="H9" s="248"/>
      <c r="I9" s="175"/>
      <c r="J9" s="252"/>
      <c r="K9" s="253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54"/>
    </row>
    <row r="10" spans="1:22" ht="15.75" outlineLevel="1">
      <c r="B10" s="175"/>
      <c r="C10" s="175"/>
      <c r="D10" s="175"/>
      <c r="E10" s="175"/>
      <c r="F10" s="175"/>
      <c r="G10" s="175"/>
      <c r="H10" s="175"/>
      <c r="I10" s="175"/>
      <c r="J10" s="252"/>
      <c r="K10" s="253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254"/>
    </row>
    <row r="11" spans="1:22" ht="18.75" outlineLevel="1">
      <c r="A11" s="128"/>
      <c r="B11" s="531" t="str">
        <f>Форма_3!A11</f>
        <v>Год раскрытия информации: 2021 год</v>
      </c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</row>
    <row r="12" spans="1:22" ht="15.75" outlineLevel="1">
      <c r="B12" s="175"/>
      <c r="C12" s="175"/>
      <c r="D12" s="175"/>
      <c r="E12" s="175"/>
      <c r="F12" s="175"/>
      <c r="G12" s="175"/>
      <c r="H12" s="175"/>
      <c r="I12" s="175"/>
      <c r="J12" s="252"/>
      <c r="K12" s="253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254"/>
    </row>
    <row r="13" spans="1:22" ht="18.75" outlineLevel="1">
      <c r="A13" s="128"/>
      <c r="B13" s="531" t="str">
        <f>Форма_3!A13</f>
        <v>Утвержденные плановые значения показателей приведены в соответствии с  приказом Министерства ЖКХ и энергетики Республики Саха (Якутия) от 30.12.2020 №685-ОД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  <c r="V13" s="531"/>
    </row>
    <row r="14" spans="1:22" ht="18.75" outlineLevel="1">
      <c r="A14" s="128"/>
      <c r="B14" s="534" t="s">
        <v>154</v>
      </c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534"/>
    </row>
    <row r="15" spans="1:22" outlineLevel="1"/>
    <row r="17" spans="1:22" s="132" customFormat="1" ht="60" customHeight="1">
      <c r="A17" s="519" t="s">
        <v>155</v>
      </c>
      <c r="B17" s="519" t="s">
        <v>156</v>
      </c>
      <c r="C17" s="519" t="s">
        <v>4</v>
      </c>
      <c r="D17" s="519" t="s">
        <v>197</v>
      </c>
      <c r="E17" s="521" t="s">
        <v>199</v>
      </c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3"/>
      <c r="Q17" s="525" t="s">
        <v>200</v>
      </c>
      <c r="R17" s="526"/>
      <c r="S17" s="526"/>
      <c r="T17" s="526"/>
      <c r="U17" s="527"/>
      <c r="V17" s="519" t="s">
        <v>159</v>
      </c>
    </row>
    <row r="18" spans="1:22" s="132" customFormat="1" ht="37.5" customHeight="1">
      <c r="A18" s="520"/>
      <c r="B18" s="520"/>
      <c r="C18" s="520"/>
      <c r="D18" s="520"/>
      <c r="E18" s="521" t="s">
        <v>9</v>
      </c>
      <c r="F18" s="522"/>
      <c r="G18" s="522"/>
      <c r="H18" s="522"/>
      <c r="I18" s="522"/>
      <c r="J18" s="523"/>
      <c r="K18" s="521" t="s">
        <v>10</v>
      </c>
      <c r="L18" s="522"/>
      <c r="M18" s="522"/>
      <c r="N18" s="522"/>
      <c r="O18" s="522"/>
      <c r="P18" s="523"/>
      <c r="Q18" s="528"/>
      <c r="R18" s="529"/>
      <c r="S18" s="529"/>
      <c r="T18" s="529"/>
      <c r="U18" s="530"/>
      <c r="V18" s="520"/>
    </row>
    <row r="19" spans="1:22" s="132" customFormat="1" ht="70.5" customHeight="1">
      <c r="A19" s="524"/>
      <c r="B19" s="524"/>
      <c r="C19" s="524"/>
      <c r="D19" s="524"/>
      <c r="E19" s="133" t="s">
        <v>198</v>
      </c>
      <c r="F19" s="133" t="s">
        <v>187</v>
      </c>
      <c r="G19" s="133" t="s">
        <v>188</v>
      </c>
      <c r="H19" s="133" t="s">
        <v>189</v>
      </c>
      <c r="I19" s="133" t="s">
        <v>190</v>
      </c>
      <c r="J19" s="133" t="s">
        <v>1013</v>
      </c>
      <c r="K19" s="161" t="s">
        <v>198</v>
      </c>
      <c r="L19" s="133" t="s">
        <v>187</v>
      </c>
      <c r="M19" s="133" t="s">
        <v>188</v>
      </c>
      <c r="N19" s="133" t="s">
        <v>189</v>
      </c>
      <c r="O19" s="133" t="s">
        <v>190</v>
      </c>
      <c r="P19" s="133" t="s">
        <v>1013</v>
      </c>
      <c r="Q19" s="133" t="s">
        <v>187</v>
      </c>
      <c r="R19" s="133" t="s">
        <v>188</v>
      </c>
      <c r="S19" s="133" t="s">
        <v>189</v>
      </c>
      <c r="T19" s="133" t="s">
        <v>190</v>
      </c>
      <c r="U19" s="133" t="s">
        <v>1013</v>
      </c>
      <c r="V19" s="524"/>
    </row>
    <row r="20" spans="1:22" s="132" customFormat="1" ht="14.25">
      <c r="A20" s="133">
        <v>1</v>
      </c>
      <c r="B20" s="133">
        <v>2</v>
      </c>
      <c r="C20" s="133">
        <v>3</v>
      </c>
      <c r="D20" s="133">
        <v>4</v>
      </c>
      <c r="E20" s="133">
        <v>5</v>
      </c>
      <c r="F20" s="133">
        <v>6</v>
      </c>
      <c r="G20" s="133">
        <v>7</v>
      </c>
      <c r="H20" s="133">
        <v>8</v>
      </c>
      <c r="I20" s="133">
        <v>9</v>
      </c>
      <c r="J20" s="133">
        <v>10</v>
      </c>
      <c r="K20" s="161">
        <v>11</v>
      </c>
      <c r="L20" s="133">
        <v>12</v>
      </c>
      <c r="M20" s="133">
        <v>13</v>
      </c>
      <c r="N20" s="133">
        <v>14</v>
      </c>
      <c r="O20" s="133">
        <v>15</v>
      </c>
      <c r="P20" s="133">
        <v>16</v>
      </c>
      <c r="Q20" s="133">
        <v>17</v>
      </c>
      <c r="R20" s="133">
        <v>18</v>
      </c>
      <c r="S20" s="133">
        <v>19</v>
      </c>
      <c r="T20" s="133">
        <v>20</v>
      </c>
      <c r="U20" s="133">
        <v>21</v>
      </c>
      <c r="V20" s="133">
        <v>22</v>
      </c>
    </row>
    <row r="21" spans="1:22" s="132" customFormat="1" ht="14.2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61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</row>
    <row r="22" spans="1:22" ht="15.75">
      <c r="A22" s="138" t="s">
        <v>18</v>
      </c>
      <c r="B22" s="18" t="str">
        <f>'Форма 1'!C22</f>
        <v>ВСЕГО по инвестиционной программе, в том числе:</v>
      </c>
      <c r="C22" s="68" t="str">
        <f>'Форма 1'!D22</f>
        <v>Г</v>
      </c>
      <c r="D22" s="139" t="s">
        <v>146</v>
      </c>
      <c r="E22" s="416">
        <f t="shared" ref="E22" si="0">SUM(E23:E28)</f>
        <v>0</v>
      </c>
      <c r="F22" s="416">
        <f t="shared" ref="F22:G22" si="1">SUM(F23:F28)</f>
        <v>0</v>
      </c>
      <c r="G22" s="139">
        <f t="shared" si="1"/>
        <v>0</v>
      </c>
      <c r="H22" s="139">
        <f t="shared" ref="H22:J22" si="2">SUM(H23:H28)</f>
        <v>3.8149999999999999</v>
      </c>
      <c r="I22" s="139">
        <f t="shared" si="2"/>
        <v>0</v>
      </c>
      <c r="J22" s="140">
        <f t="shared" si="2"/>
        <v>70</v>
      </c>
      <c r="K22" s="416">
        <f>MAX(K23:K28)</f>
        <v>0</v>
      </c>
      <c r="L22" s="416">
        <f t="shared" ref="L22:P22" si="3">SUM(L23:L28)</f>
        <v>0</v>
      </c>
      <c r="M22" s="416">
        <f t="shared" si="3"/>
        <v>0</v>
      </c>
      <c r="N22" s="139">
        <f t="shared" si="3"/>
        <v>5.6829999999999998</v>
      </c>
      <c r="O22" s="139">
        <f t="shared" si="3"/>
        <v>0</v>
      </c>
      <c r="P22" s="140">
        <f t="shared" si="3"/>
        <v>77</v>
      </c>
      <c r="Q22" s="416">
        <f t="shared" ref="Q22:U34" si="4">L22-F22</f>
        <v>0</v>
      </c>
      <c r="R22" s="416">
        <f t="shared" si="4"/>
        <v>0</v>
      </c>
      <c r="S22" s="416">
        <f t="shared" si="4"/>
        <v>1.8679999999999999</v>
      </c>
      <c r="T22" s="416">
        <f t="shared" si="4"/>
        <v>0</v>
      </c>
      <c r="U22" s="420">
        <f t="shared" si="4"/>
        <v>7</v>
      </c>
      <c r="V22" s="162" t="s">
        <v>20</v>
      </c>
    </row>
    <row r="23" spans="1:22" ht="15.75">
      <c r="A23" s="138" t="s">
        <v>21</v>
      </c>
      <c r="B23" s="18" t="str">
        <f>'Форма 1'!C23</f>
        <v>Технологическое присоединение, всего</v>
      </c>
      <c r="C23" s="68" t="str">
        <f>'Форма 1'!D23</f>
        <v>Г</v>
      </c>
      <c r="D23" s="139" t="s">
        <v>146</v>
      </c>
      <c r="E23" s="416">
        <f t="shared" ref="E23" si="5">E30</f>
        <v>0</v>
      </c>
      <c r="F23" s="416">
        <f t="shared" ref="F23:P23" si="6">F30</f>
        <v>0</v>
      </c>
      <c r="G23" s="139">
        <f t="shared" si="6"/>
        <v>0</v>
      </c>
      <c r="H23" s="139">
        <f t="shared" si="6"/>
        <v>3.8149999999999999</v>
      </c>
      <c r="I23" s="139">
        <f t="shared" si="6"/>
        <v>0</v>
      </c>
      <c r="J23" s="140">
        <f t="shared" si="6"/>
        <v>0</v>
      </c>
      <c r="K23" s="416">
        <f t="shared" ref="K23" si="7">K30</f>
        <v>0</v>
      </c>
      <c r="L23" s="416">
        <f t="shared" si="6"/>
        <v>0</v>
      </c>
      <c r="M23" s="416">
        <f t="shared" si="6"/>
        <v>0</v>
      </c>
      <c r="N23" s="139">
        <f t="shared" si="6"/>
        <v>5.6829999999999998</v>
      </c>
      <c r="O23" s="139">
        <f t="shared" si="6"/>
        <v>0</v>
      </c>
      <c r="P23" s="140">
        <f t="shared" si="6"/>
        <v>0</v>
      </c>
      <c r="Q23" s="416">
        <f t="shared" si="4"/>
        <v>0</v>
      </c>
      <c r="R23" s="416">
        <f t="shared" si="4"/>
        <v>0</v>
      </c>
      <c r="S23" s="416">
        <f t="shared" si="4"/>
        <v>1.8679999999999999</v>
      </c>
      <c r="T23" s="416">
        <f t="shared" si="4"/>
        <v>0</v>
      </c>
      <c r="U23" s="420">
        <f t="shared" si="4"/>
        <v>0</v>
      </c>
      <c r="V23" s="162" t="s">
        <v>20</v>
      </c>
    </row>
    <row r="24" spans="1:22" ht="31.5">
      <c r="A24" s="138" t="s">
        <v>23</v>
      </c>
      <c r="B24" s="18" t="str">
        <f>'Форма 1'!C24</f>
        <v>Реконструкция, модернизация, техническое перевооружение, всего</v>
      </c>
      <c r="C24" s="68" t="str">
        <f>'Форма 1'!D24</f>
        <v>Г</v>
      </c>
      <c r="D24" s="139" t="s">
        <v>146</v>
      </c>
      <c r="E24" s="416">
        <f t="shared" ref="E24" si="8">E55</f>
        <v>0</v>
      </c>
      <c r="F24" s="416">
        <f t="shared" ref="F24:P24" si="9">F55</f>
        <v>0</v>
      </c>
      <c r="G24" s="139">
        <f t="shared" si="9"/>
        <v>0</v>
      </c>
      <c r="H24" s="139">
        <f t="shared" si="9"/>
        <v>0</v>
      </c>
      <c r="I24" s="139">
        <f t="shared" si="9"/>
        <v>0</v>
      </c>
      <c r="J24" s="140">
        <f t="shared" si="9"/>
        <v>70</v>
      </c>
      <c r="K24" s="416">
        <f t="shared" ref="K24" si="10">K55</f>
        <v>0</v>
      </c>
      <c r="L24" s="416">
        <f t="shared" si="9"/>
        <v>0</v>
      </c>
      <c r="M24" s="416">
        <f t="shared" si="9"/>
        <v>0</v>
      </c>
      <c r="N24" s="139">
        <f t="shared" si="9"/>
        <v>0</v>
      </c>
      <c r="O24" s="139">
        <f t="shared" si="9"/>
        <v>0</v>
      </c>
      <c r="P24" s="140">
        <f t="shared" si="9"/>
        <v>77</v>
      </c>
      <c r="Q24" s="416">
        <f t="shared" si="4"/>
        <v>0</v>
      </c>
      <c r="R24" s="416">
        <f t="shared" si="4"/>
        <v>0</v>
      </c>
      <c r="S24" s="416">
        <f t="shared" si="4"/>
        <v>0</v>
      </c>
      <c r="T24" s="416">
        <f t="shared" si="4"/>
        <v>0</v>
      </c>
      <c r="U24" s="420">
        <f t="shared" si="4"/>
        <v>7</v>
      </c>
      <c r="V24" s="162" t="s">
        <v>20</v>
      </c>
    </row>
    <row r="25" spans="1:22" ht="47.25">
      <c r="A25" s="138" t="s">
        <v>25</v>
      </c>
      <c r="B25" s="18" t="str">
        <f>'Форма 1'!C25</f>
        <v>Инвестиционные проекты, реализация которых обуславливается схемами и программами перспективного развития электроэнергетики, всего</v>
      </c>
      <c r="C25" s="68" t="str">
        <f>'Форма 1'!D25</f>
        <v>Г</v>
      </c>
      <c r="D25" s="139" t="s">
        <v>146</v>
      </c>
      <c r="E25" s="416">
        <f t="shared" ref="E25" si="11">E85</f>
        <v>0</v>
      </c>
      <c r="F25" s="416">
        <f t="shared" ref="F25:P25" si="12">F85</f>
        <v>0</v>
      </c>
      <c r="G25" s="139">
        <f t="shared" si="12"/>
        <v>0</v>
      </c>
      <c r="H25" s="139">
        <f t="shared" si="12"/>
        <v>0</v>
      </c>
      <c r="I25" s="139">
        <f t="shared" si="12"/>
        <v>0</v>
      </c>
      <c r="J25" s="140">
        <f t="shared" si="12"/>
        <v>0</v>
      </c>
      <c r="K25" s="416">
        <f t="shared" ref="K25" si="13">K85</f>
        <v>0</v>
      </c>
      <c r="L25" s="416">
        <f t="shared" si="12"/>
        <v>0</v>
      </c>
      <c r="M25" s="416">
        <f t="shared" si="12"/>
        <v>0</v>
      </c>
      <c r="N25" s="139">
        <f t="shared" si="12"/>
        <v>0</v>
      </c>
      <c r="O25" s="139">
        <f t="shared" si="12"/>
        <v>0</v>
      </c>
      <c r="P25" s="140">
        <f t="shared" si="12"/>
        <v>0</v>
      </c>
      <c r="Q25" s="416">
        <f t="shared" si="4"/>
        <v>0</v>
      </c>
      <c r="R25" s="416">
        <f t="shared" si="4"/>
        <v>0</v>
      </c>
      <c r="S25" s="416">
        <f t="shared" si="4"/>
        <v>0</v>
      </c>
      <c r="T25" s="416">
        <f t="shared" si="4"/>
        <v>0</v>
      </c>
      <c r="U25" s="420">
        <f t="shared" si="4"/>
        <v>0</v>
      </c>
      <c r="V25" s="162" t="s">
        <v>20</v>
      </c>
    </row>
    <row r="26" spans="1:22" ht="31.5">
      <c r="A26" s="138" t="s">
        <v>27</v>
      </c>
      <c r="B26" s="18" t="str">
        <f>'Форма 1'!C26</f>
        <v>Прочее новое строительство объектов электросетевого хозяйства, всего</v>
      </c>
      <c r="C26" s="68" t="str">
        <f>'Форма 1'!D26</f>
        <v>Г</v>
      </c>
      <c r="D26" s="139" t="s">
        <v>146</v>
      </c>
      <c r="E26" s="416">
        <f t="shared" ref="E26" si="14">E88</f>
        <v>0</v>
      </c>
      <c r="F26" s="416">
        <f t="shared" ref="F26:P28" si="15">F88</f>
        <v>0</v>
      </c>
      <c r="G26" s="139">
        <f t="shared" si="15"/>
        <v>0</v>
      </c>
      <c r="H26" s="139">
        <f t="shared" si="15"/>
        <v>0</v>
      </c>
      <c r="I26" s="139">
        <f t="shared" si="15"/>
        <v>0</v>
      </c>
      <c r="J26" s="140">
        <f t="shared" si="15"/>
        <v>0</v>
      </c>
      <c r="K26" s="416">
        <f t="shared" ref="K26" si="16">K88</f>
        <v>0</v>
      </c>
      <c r="L26" s="416">
        <f t="shared" si="15"/>
        <v>0</v>
      </c>
      <c r="M26" s="416">
        <f t="shared" si="15"/>
        <v>0</v>
      </c>
      <c r="N26" s="139">
        <f t="shared" si="15"/>
        <v>0</v>
      </c>
      <c r="O26" s="139">
        <f t="shared" si="15"/>
        <v>0</v>
      </c>
      <c r="P26" s="140">
        <f t="shared" si="15"/>
        <v>0</v>
      </c>
      <c r="Q26" s="416">
        <f t="shared" si="4"/>
        <v>0</v>
      </c>
      <c r="R26" s="416">
        <f t="shared" si="4"/>
        <v>0</v>
      </c>
      <c r="S26" s="416">
        <f t="shared" si="4"/>
        <v>0</v>
      </c>
      <c r="T26" s="416">
        <f t="shared" si="4"/>
        <v>0</v>
      </c>
      <c r="U26" s="420">
        <f t="shared" si="4"/>
        <v>0</v>
      </c>
      <c r="V26" s="162" t="s">
        <v>20</v>
      </c>
    </row>
    <row r="27" spans="1:22" ht="31.5">
      <c r="A27" s="138" t="s">
        <v>29</v>
      </c>
      <c r="B27" s="18" t="str">
        <f>'Форма 1'!C27</f>
        <v>Покупка земельных участков для целей реализации инвестиционных проектов, всего</v>
      </c>
      <c r="C27" s="68" t="str">
        <f>'Форма 1'!D27</f>
        <v>Г</v>
      </c>
      <c r="D27" s="139" t="s">
        <v>146</v>
      </c>
      <c r="E27" s="416">
        <f t="shared" ref="E27" si="17">E89</f>
        <v>0</v>
      </c>
      <c r="F27" s="416">
        <f t="shared" si="15"/>
        <v>0</v>
      </c>
      <c r="G27" s="139">
        <f t="shared" si="15"/>
        <v>0</v>
      </c>
      <c r="H27" s="139">
        <f t="shared" si="15"/>
        <v>0</v>
      </c>
      <c r="I27" s="139">
        <f t="shared" si="15"/>
        <v>0</v>
      </c>
      <c r="J27" s="140">
        <f t="shared" si="15"/>
        <v>0</v>
      </c>
      <c r="K27" s="416">
        <f t="shared" si="15"/>
        <v>0</v>
      </c>
      <c r="L27" s="416">
        <f t="shared" ref="L27:M27" si="18">L89</f>
        <v>0</v>
      </c>
      <c r="M27" s="416">
        <f t="shared" si="18"/>
        <v>0</v>
      </c>
      <c r="N27" s="139">
        <f t="shared" si="15"/>
        <v>0</v>
      </c>
      <c r="O27" s="139">
        <f t="shared" si="15"/>
        <v>0</v>
      </c>
      <c r="P27" s="140">
        <f t="shared" si="15"/>
        <v>0</v>
      </c>
      <c r="Q27" s="416">
        <f t="shared" si="4"/>
        <v>0</v>
      </c>
      <c r="R27" s="416">
        <f t="shared" si="4"/>
        <v>0</v>
      </c>
      <c r="S27" s="416">
        <f t="shared" si="4"/>
        <v>0</v>
      </c>
      <c r="T27" s="416">
        <f t="shared" si="4"/>
        <v>0</v>
      </c>
      <c r="U27" s="420">
        <f t="shared" si="4"/>
        <v>0</v>
      </c>
      <c r="V27" s="162" t="s">
        <v>20</v>
      </c>
    </row>
    <row r="28" spans="1:22" ht="15.75">
      <c r="A28" s="138" t="s">
        <v>31</v>
      </c>
      <c r="B28" s="18" t="str">
        <f>'Форма 1'!C28</f>
        <v>Прочие инвестиционные проекты, всего</v>
      </c>
      <c r="C28" s="68" t="str">
        <f>'Форма 1'!D28</f>
        <v>Г</v>
      </c>
      <c r="D28" s="139" t="s">
        <v>146</v>
      </c>
      <c r="E28" s="416">
        <f t="shared" ref="E28" si="19">E90</f>
        <v>0</v>
      </c>
      <c r="F28" s="416">
        <f t="shared" si="15"/>
        <v>0</v>
      </c>
      <c r="G28" s="139">
        <f t="shared" si="15"/>
        <v>0</v>
      </c>
      <c r="H28" s="139">
        <f t="shared" si="15"/>
        <v>0</v>
      </c>
      <c r="I28" s="139">
        <f t="shared" si="15"/>
        <v>0</v>
      </c>
      <c r="J28" s="140">
        <f t="shared" si="15"/>
        <v>0</v>
      </c>
      <c r="K28" s="416">
        <f t="shared" si="15"/>
        <v>0</v>
      </c>
      <c r="L28" s="416">
        <f t="shared" ref="L28:M28" si="20">L90</f>
        <v>0</v>
      </c>
      <c r="M28" s="416">
        <f t="shared" si="20"/>
        <v>0</v>
      </c>
      <c r="N28" s="139">
        <f t="shared" si="15"/>
        <v>0</v>
      </c>
      <c r="O28" s="139">
        <f t="shared" si="15"/>
        <v>0</v>
      </c>
      <c r="P28" s="140">
        <f t="shared" si="15"/>
        <v>0</v>
      </c>
      <c r="Q28" s="416">
        <f t="shared" si="4"/>
        <v>0</v>
      </c>
      <c r="R28" s="416">
        <f t="shared" si="4"/>
        <v>0</v>
      </c>
      <c r="S28" s="416">
        <f t="shared" si="4"/>
        <v>0</v>
      </c>
      <c r="T28" s="416">
        <f t="shared" si="4"/>
        <v>0</v>
      </c>
      <c r="U28" s="420">
        <f t="shared" si="4"/>
        <v>0</v>
      </c>
      <c r="V28" s="162" t="s">
        <v>20</v>
      </c>
    </row>
    <row r="29" spans="1:22" ht="15.75">
      <c r="A29" s="138" t="s">
        <v>33</v>
      </c>
      <c r="B29" s="18" t="str">
        <f>'Форма 1'!C29</f>
        <v>Республика Саха (Якутия)</v>
      </c>
      <c r="C29" s="23" t="str">
        <f>'Форма 1'!D29</f>
        <v>Г</v>
      </c>
      <c r="D29" s="139" t="s">
        <v>146</v>
      </c>
      <c r="E29" s="416">
        <f t="shared" ref="E29" si="21">E30+E55+E85+E88+E89+E90</f>
        <v>0</v>
      </c>
      <c r="F29" s="416">
        <f t="shared" ref="F29:J29" si="22">F30+F55+F85+F88+F89+F90</f>
        <v>0</v>
      </c>
      <c r="G29" s="139">
        <f t="shared" si="22"/>
        <v>0</v>
      </c>
      <c r="H29" s="139">
        <f t="shared" si="22"/>
        <v>3.8149999999999999</v>
      </c>
      <c r="I29" s="139">
        <f t="shared" si="22"/>
        <v>0</v>
      </c>
      <c r="J29" s="140">
        <f t="shared" si="22"/>
        <v>70</v>
      </c>
      <c r="K29" s="416">
        <f>MAX(K30,K55,K85,K88,K89,K90)</f>
        <v>0</v>
      </c>
      <c r="L29" s="416">
        <f t="shared" ref="L29:U29" si="23">L30+L55+L85+L88+L89+L90</f>
        <v>0</v>
      </c>
      <c r="M29" s="416">
        <f t="shared" si="23"/>
        <v>0</v>
      </c>
      <c r="N29" s="139">
        <f t="shared" si="23"/>
        <v>5.6829999999999998</v>
      </c>
      <c r="O29" s="139">
        <f t="shared" si="23"/>
        <v>0</v>
      </c>
      <c r="P29" s="140">
        <f t="shared" si="23"/>
        <v>77</v>
      </c>
      <c r="Q29" s="416">
        <f t="shared" si="23"/>
        <v>0</v>
      </c>
      <c r="R29" s="416">
        <f t="shared" si="23"/>
        <v>0</v>
      </c>
      <c r="S29" s="416">
        <f t="shared" si="23"/>
        <v>1.8679999999999999</v>
      </c>
      <c r="T29" s="416">
        <f t="shared" si="23"/>
        <v>0</v>
      </c>
      <c r="U29" s="420">
        <f t="shared" si="23"/>
        <v>7</v>
      </c>
      <c r="V29" s="162" t="s">
        <v>20</v>
      </c>
    </row>
    <row r="30" spans="1:22" ht="15.75">
      <c r="A30" s="142" t="s">
        <v>34</v>
      </c>
      <c r="B30" s="25" t="str">
        <f>'Форма 1'!C30</f>
        <v>Технологическое присоединение, всего, в том числе:</v>
      </c>
      <c r="C30" s="26" t="str">
        <f>'Форма 1'!D30</f>
        <v>Г</v>
      </c>
      <c r="D30" s="143" t="s">
        <v>146</v>
      </c>
      <c r="E30" s="417">
        <f t="shared" ref="E30" si="24">E31+E37+E40+E49</f>
        <v>0</v>
      </c>
      <c r="F30" s="417">
        <f t="shared" ref="F30:J30" si="25">F31+F37+F40+F49</f>
        <v>0</v>
      </c>
      <c r="G30" s="143">
        <f t="shared" si="25"/>
        <v>0</v>
      </c>
      <c r="H30" s="143">
        <f t="shared" si="25"/>
        <v>3.8149999999999999</v>
      </c>
      <c r="I30" s="143">
        <f t="shared" si="25"/>
        <v>0</v>
      </c>
      <c r="J30" s="144">
        <f t="shared" si="25"/>
        <v>0</v>
      </c>
      <c r="K30" s="417">
        <f>MAX(K31,K37,K40,K49)</f>
        <v>0</v>
      </c>
      <c r="L30" s="417">
        <f t="shared" ref="L30:P30" si="26">L31+L37+L40+L49</f>
        <v>0</v>
      </c>
      <c r="M30" s="417">
        <f t="shared" si="26"/>
        <v>0</v>
      </c>
      <c r="N30" s="143">
        <f t="shared" si="26"/>
        <v>5.6829999999999998</v>
      </c>
      <c r="O30" s="143">
        <f t="shared" si="26"/>
        <v>0</v>
      </c>
      <c r="P30" s="144">
        <f t="shared" si="26"/>
        <v>0</v>
      </c>
      <c r="Q30" s="417">
        <f t="shared" si="4"/>
        <v>0</v>
      </c>
      <c r="R30" s="417">
        <f t="shared" si="4"/>
        <v>0</v>
      </c>
      <c r="S30" s="417">
        <f t="shared" si="4"/>
        <v>1.8679999999999999</v>
      </c>
      <c r="T30" s="417">
        <f t="shared" si="4"/>
        <v>0</v>
      </c>
      <c r="U30" s="417">
        <f t="shared" si="4"/>
        <v>0</v>
      </c>
      <c r="V30" s="163" t="s">
        <v>20</v>
      </c>
    </row>
    <row r="31" spans="1:22" ht="31.5">
      <c r="A31" s="146" t="s">
        <v>36</v>
      </c>
      <c r="B31" s="31" t="str">
        <f>'Форма 1'!C31</f>
        <v>Технологическое присоединение энергопринимающих устройств потребителей, всего, в том числе:</v>
      </c>
      <c r="C31" s="32" t="str">
        <f>'Форма 1'!D31</f>
        <v>Г</v>
      </c>
      <c r="D31" s="147" t="s">
        <v>146</v>
      </c>
      <c r="E31" s="418">
        <f t="shared" ref="E31" si="27">E32+E33+E34</f>
        <v>0</v>
      </c>
      <c r="F31" s="418">
        <f t="shared" ref="F31:J31" si="28">F32+F33+F34</f>
        <v>0</v>
      </c>
      <c r="G31" s="147">
        <f t="shared" si="28"/>
        <v>0</v>
      </c>
      <c r="H31" s="147">
        <f t="shared" si="28"/>
        <v>0</v>
      </c>
      <c r="I31" s="147">
        <f t="shared" si="28"/>
        <v>0</v>
      </c>
      <c r="J31" s="148">
        <f t="shared" si="28"/>
        <v>0</v>
      </c>
      <c r="K31" s="418">
        <f>MAX(K32,K33,K34)</f>
        <v>0</v>
      </c>
      <c r="L31" s="418">
        <f t="shared" ref="L31:P31" si="29">L32+L33+L34</f>
        <v>0</v>
      </c>
      <c r="M31" s="418">
        <f t="shared" si="29"/>
        <v>0</v>
      </c>
      <c r="N31" s="147">
        <f t="shared" si="29"/>
        <v>1.8679999999999999</v>
      </c>
      <c r="O31" s="147">
        <f t="shared" si="29"/>
        <v>0</v>
      </c>
      <c r="P31" s="148">
        <f t="shared" si="29"/>
        <v>0</v>
      </c>
      <c r="Q31" s="418">
        <f t="shared" si="4"/>
        <v>0</v>
      </c>
      <c r="R31" s="418">
        <f t="shared" si="4"/>
        <v>0</v>
      </c>
      <c r="S31" s="418">
        <f t="shared" si="4"/>
        <v>1.8679999999999999</v>
      </c>
      <c r="T31" s="418">
        <f t="shared" si="4"/>
        <v>0</v>
      </c>
      <c r="U31" s="418">
        <f t="shared" si="4"/>
        <v>0</v>
      </c>
      <c r="V31" s="419" t="s">
        <v>20</v>
      </c>
    </row>
    <row r="32" spans="1:22" ht="63">
      <c r="A32" s="150" t="s">
        <v>38</v>
      </c>
      <c r="B32" s="404" t="str">
        <f>'Форма 1'!C32</f>
        <v>Технологическое присоединение энергопринимающих устройств потребителей максимальной мощностью до 15 кВт включительно, всего (новое строительство), всего, в том числе:</v>
      </c>
      <c r="C32" s="405" t="str">
        <f>'Форма 1'!D32</f>
        <v>Г</v>
      </c>
      <c r="D32" s="151" t="s">
        <v>146</v>
      </c>
      <c r="E32" s="374">
        <v>0</v>
      </c>
      <c r="F32" s="374">
        <v>0</v>
      </c>
      <c r="G32" s="151">
        <v>0</v>
      </c>
      <c r="H32" s="151">
        <v>0</v>
      </c>
      <c r="I32" s="151">
        <v>0</v>
      </c>
      <c r="J32" s="152">
        <v>0</v>
      </c>
      <c r="K32" s="374" t="s">
        <v>447</v>
      </c>
      <c r="L32" s="374">
        <v>0</v>
      </c>
      <c r="M32" s="374">
        <v>0</v>
      </c>
      <c r="N32" s="151">
        <f>0.55+0.28+0.2</f>
        <v>1.03</v>
      </c>
      <c r="O32" s="151">
        <v>0</v>
      </c>
      <c r="P32" s="152">
        <v>0</v>
      </c>
      <c r="Q32" s="374">
        <f>L32-F32</f>
        <v>0</v>
      </c>
      <c r="R32" s="374">
        <f t="shared" ref="R32" si="30">M32-G32</f>
        <v>0</v>
      </c>
      <c r="S32" s="374">
        <f t="shared" ref="S32" si="31">N32-H32</f>
        <v>1.03</v>
      </c>
      <c r="T32" s="374">
        <f t="shared" ref="T32" si="32">O32-I32</f>
        <v>0</v>
      </c>
      <c r="U32" s="374">
        <f t="shared" ref="U32" si="33">P32-J32</f>
        <v>0</v>
      </c>
      <c r="V32" s="165" t="s">
        <v>20</v>
      </c>
    </row>
    <row r="33" spans="1:22" ht="63">
      <c r="A33" s="150" t="s">
        <v>40</v>
      </c>
      <c r="B33" s="404" t="str">
        <f>'Форма 1'!C33</f>
        <v>Технологическое присоединение энергопринимающих устройств потребителей максимальной мощностью до 150 кВт включительно, всего (новое строительство), всего, в том числе:</v>
      </c>
      <c r="C33" s="405" t="str">
        <f>'Форма 1'!D33</f>
        <v>Г</v>
      </c>
      <c r="D33" s="151" t="s">
        <v>146</v>
      </c>
      <c r="E33" s="374">
        <v>0</v>
      </c>
      <c r="F33" s="374">
        <v>0</v>
      </c>
      <c r="G33" s="151">
        <v>0</v>
      </c>
      <c r="H33" s="151">
        <v>0</v>
      </c>
      <c r="I33" s="151">
        <v>0</v>
      </c>
      <c r="J33" s="152">
        <v>0</v>
      </c>
      <c r="K33" s="374" t="s">
        <v>447</v>
      </c>
      <c r="L33" s="374">
        <v>0</v>
      </c>
      <c r="M33" s="374">
        <v>0</v>
      </c>
      <c r="N33" s="151">
        <v>9.5000000000000001E-2</v>
      </c>
      <c r="O33" s="151">
        <v>0</v>
      </c>
      <c r="P33" s="152">
        <v>0</v>
      </c>
      <c r="Q33" s="374">
        <f>L33-F33</f>
        <v>0</v>
      </c>
      <c r="R33" s="374">
        <f t="shared" si="4"/>
        <v>0</v>
      </c>
      <c r="S33" s="374">
        <f t="shared" si="4"/>
        <v>9.5000000000000001E-2</v>
      </c>
      <c r="T33" s="374">
        <f t="shared" si="4"/>
        <v>0</v>
      </c>
      <c r="U33" s="374">
        <f t="shared" si="4"/>
        <v>0</v>
      </c>
      <c r="V33" s="165" t="s">
        <v>20</v>
      </c>
    </row>
    <row r="34" spans="1:22" ht="31.5">
      <c r="A34" s="150" t="s">
        <v>42</v>
      </c>
      <c r="B34" s="411" t="str">
        <f>'Форма 1'!C34</f>
        <v>Технологическое присоединение энергопринимающих устройств потребителей свыше 150 кВт, всего, в том числе:</v>
      </c>
      <c r="C34" s="405" t="str">
        <f>'Форма 1'!D34</f>
        <v>Г</v>
      </c>
      <c r="D34" s="151" t="s">
        <v>146</v>
      </c>
      <c r="E34" s="374">
        <f t="shared" ref="E34" si="34">SUM(E35:E36)</f>
        <v>0</v>
      </c>
      <c r="F34" s="374">
        <f t="shared" ref="F34:J34" si="35">SUM(F35:F36)</f>
        <v>0</v>
      </c>
      <c r="G34" s="151">
        <f t="shared" si="35"/>
        <v>0</v>
      </c>
      <c r="H34" s="151">
        <f t="shared" si="35"/>
        <v>0</v>
      </c>
      <c r="I34" s="151">
        <f t="shared" si="35"/>
        <v>0</v>
      </c>
      <c r="J34" s="152">
        <f t="shared" si="35"/>
        <v>0</v>
      </c>
      <c r="K34" s="374">
        <f>MAX(K35:K36)</f>
        <v>0</v>
      </c>
      <c r="L34" s="374">
        <f t="shared" ref="L34:P34" si="36">SUM(L35:L36)</f>
        <v>0</v>
      </c>
      <c r="M34" s="374">
        <f t="shared" si="36"/>
        <v>0</v>
      </c>
      <c r="N34" s="151">
        <f t="shared" si="36"/>
        <v>0.74299999999999999</v>
      </c>
      <c r="O34" s="151">
        <f t="shared" si="36"/>
        <v>0</v>
      </c>
      <c r="P34" s="152">
        <f t="shared" si="36"/>
        <v>0</v>
      </c>
      <c r="Q34" s="374">
        <f t="shared" ref="Q34:U56" si="37">L34-F34</f>
        <v>0</v>
      </c>
      <c r="R34" s="374">
        <f t="shared" si="4"/>
        <v>0</v>
      </c>
      <c r="S34" s="374">
        <f t="shared" si="4"/>
        <v>0.74299999999999999</v>
      </c>
      <c r="T34" s="374">
        <f t="shared" si="4"/>
        <v>0</v>
      </c>
      <c r="U34" s="374">
        <f t="shared" si="4"/>
        <v>0</v>
      </c>
      <c r="V34" s="165" t="s">
        <v>20</v>
      </c>
    </row>
    <row r="35" spans="1:22" ht="47.25">
      <c r="A35" s="154" t="s">
        <v>42</v>
      </c>
      <c r="B35" s="46" t="str">
        <f>'Форма 1'!C35</f>
        <v>Строительство КЛ-0,4кВ от ТП-60 до зданий Лечебного блока "А" и Лечебного блока "Б" "НЦРБ" протяженностью 0,26 км</v>
      </c>
      <c r="C35" s="124" t="str">
        <f>'Форма 1'!D35</f>
        <v>К_5.2</v>
      </c>
      <c r="D35" s="155" t="s">
        <v>146</v>
      </c>
      <c r="E35" s="376">
        <v>0</v>
      </c>
      <c r="F35" s="376">
        <v>0</v>
      </c>
      <c r="G35" s="155">
        <v>0</v>
      </c>
      <c r="H35" s="155">
        <v>0</v>
      </c>
      <c r="I35" s="155">
        <v>0</v>
      </c>
      <c r="J35" s="156">
        <v>0</v>
      </c>
      <c r="K35" s="376" t="s">
        <v>447</v>
      </c>
      <c r="L35" s="376">
        <v>0</v>
      </c>
      <c r="M35" s="376">
        <v>0</v>
      </c>
      <c r="N35" s="155">
        <v>0.26</v>
      </c>
      <c r="O35" s="155">
        <v>0</v>
      </c>
      <c r="P35" s="156">
        <v>0</v>
      </c>
      <c r="Q35" s="376">
        <f t="shared" si="37"/>
        <v>0</v>
      </c>
      <c r="R35" s="376">
        <f t="shared" si="37"/>
        <v>0</v>
      </c>
      <c r="S35" s="376">
        <f t="shared" si="37"/>
        <v>0.26</v>
      </c>
      <c r="T35" s="376">
        <f t="shared" si="37"/>
        <v>0</v>
      </c>
      <c r="U35" s="376">
        <f t="shared" si="37"/>
        <v>0</v>
      </c>
      <c r="V35" s="166" t="s">
        <v>164</v>
      </c>
    </row>
    <row r="36" spans="1:22" ht="47.25">
      <c r="A36" s="154" t="s">
        <v>42</v>
      </c>
      <c r="B36" s="46" t="str">
        <f>'Форма 1'!C36</f>
        <v>Строительство КЛ-10 кВ отТП14 до КТПН(поз.17) и КЛ 0,4кВ от КТПН(по.17) до ВРУ ж/д.поз.9;поз.10;поз.11 мк.Сосновый протяженностью 0,483 км</v>
      </c>
      <c r="C36" s="124" t="str">
        <f>'Форма 1'!D36</f>
        <v>К_5.1</v>
      </c>
      <c r="D36" s="155" t="s">
        <v>146</v>
      </c>
      <c r="E36" s="376">
        <v>0</v>
      </c>
      <c r="F36" s="376">
        <v>0</v>
      </c>
      <c r="G36" s="155">
        <v>0</v>
      </c>
      <c r="H36" s="155">
        <v>0</v>
      </c>
      <c r="I36" s="155">
        <v>0</v>
      </c>
      <c r="J36" s="156">
        <v>0</v>
      </c>
      <c r="K36" s="376" t="s">
        <v>447</v>
      </c>
      <c r="L36" s="376">
        <v>0</v>
      </c>
      <c r="M36" s="376">
        <v>0</v>
      </c>
      <c r="N36" s="155">
        <v>0.48299999999999998</v>
      </c>
      <c r="O36" s="155">
        <v>0</v>
      </c>
      <c r="P36" s="156">
        <v>0</v>
      </c>
      <c r="Q36" s="376">
        <f t="shared" si="37"/>
        <v>0</v>
      </c>
      <c r="R36" s="376">
        <f t="shared" si="37"/>
        <v>0</v>
      </c>
      <c r="S36" s="376">
        <f t="shared" si="37"/>
        <v>0.48299999999999998</v>
      </c>
      <c r="T36" s="376">
        <f t="shared" si="37"/>
        <v>0</v>
      </c>
      <c r="U36" s="376">
        <f t="shared" si="37"/>
        <v>0</v>
      </c>
      <c r="V36" s="166" t="s">
        <v>164</v>
      </c>
    </row>
    <row r="37" spans="1:22" ht="31.5">
      <c r="A37" s="146" t="s">
        <v>44</v>
      </c>
      <c r="B37" s="31" t="str">
        <f>'Форма 1'!C37</f>
        <v>Технологическое присоединение объектов электросетевого хозяйства, всего, в том числе:</v>
      </c>
      <c r="C37" s="32" t="str">
        <f>'Форма 1'!D37</f>
        <v>Г</v>
      </c>
      <c r="D37" s="147" t="s">
        <v>146</v>
      </c>
      <c r="E37" s="418">
        <f t="shared" ref="E37" si="38">SUM(E38:E39)</f>
        <v>0</v>
      </c>
      <c r="F37" s="418">
        <f t="shared" ref="F37:J37" si="39">SUM(F38:F39)</f>
        <v>0</v>
      </c>
      <c r="G37" s="147">
        <f t="shared" si="39"/>
        <v>0</v>
      </c>
      <c r="H37" s="147">
        <f t="shared" si="39"/>
        <v>0</v>
      </c>
      <c r="I37" s="147">
        <f t="shared" si="39"/>
        <v>0</v>
      </c>
      <c r="J37" s="148">
        <f t="shared" si="39"/>
        <v>0</v>
      </c>
      <c r="K37" s="418">
        <f t="shared" ref="K37" si="40">SUM(K38:K39)</f>
        <v>0</v>
      </c>
      <c r="L37" s="418">
        <f t="shared" ref="L37:P37" si="41">SUM(L38:L39)</f>
        <v>0</v>
      </c>
      <c r="M37" s="418">
        <f t="shared" si="41"/>
        <v>0</v>
      </c>
      <c r="N37" s="147">
        <f t="shared" si="41"/>
        <v>0</v>
      </c>
      <c r="O37" s="147">
        <f t="shared" si="41"/>
        <v>0</v>
      </c>
      <c r="P37" s="148">
        <f t="shared" si="41"/>
        <v>0</v>
      </c>
      <c r="Q37" s="418">
        <f t="shared" si="37"/>
        <v>0</v>
      </c>
      <c r="R37" s="418">
        <f t="shared" si="37"/>
        <v>0</v>
      </c>
      <c r="S37" s="418">
        <f t="shared" si="37"/>
        <v>0</v>
      </c>
      <c r="T37" s="418">
        <f t="shared" si="37"/>
        <v>0</v>
      </c>
      <c r="U37" s="418">
        <f t="shared" si="37"/>
        <v>0</v>
      </c>
      <c r="V37" s="164" t="s">
        <v>20</v>
      </c>
    </row>
    <row r="38" spans="1:22" ht="47.25">
      <c r="A38" s="150" t="s">
        <v>46</v>
      </c>
      <c r="B38" s="41" t="str">
        <f>'Форма 1'!C38</f>
        <v>Технологическое присоединение объектов электросетевого хозяйства, принадлежащих  иным сетевым организациям и иным лицам, всего, в том числе:</v>
      </c>
      <c r="C38" s="125" t="str">
        <f>'Форма 1'!D38</f>
        <v>Г</v>
      </c>
      <c r="D38" s="151" t="s">
        <v>146</v>
      </c>
      <c r="E38" s="374">
        <v>0</v>
      </c>
      <c r="F38" s="374">
        <v>0</v>
      </c>
      <c r="G38" s="151">
        <v>0</v>
      </c>
      <c r="H38" s="151">
        <v>0</v>
      </c>
      <c r="I38" s="151">
        <v>0</v>
      </c>
      <c r="J38" s="152">
        <v>0</v>
      </c>
      <c r="K38" s="374">
        <v>0</v>
      </c>
      <c r="L38" s="374">
        <v>0</v>
      </c>
      <c r="M38" s="374">
        <v>0</v>
      </c>
      <c r="N38" s="151">
        <v>0</v>
      </c>
      <c r="O38" s="151">
        <v>0</v>
      </c>
      <c r="P38" s="152">
        <v>0</v>
      </c>
      <c r="Q38" s="374">
        <f t="shared" si="37"/>
        <v>0</v>
      </c>
      <c r="R38" s="374">
        <f t="shared" si="37"/>
        <v>0</v>
      </c>
      <c r="S38" s="374">
        <f t="shared" si="37"/>
        <v>0</v>
      </c>
      <c r="T38" s="374">
        <f t="shared" si="37"/>
        <v>0</v>
      </c>
      <c r="U38" s="374">
        <f t="shared" si="37"/>
        <v>0</v>
      </c>
      <c r="V38" s="165" t="s">
        <v>20</v>
      </c>
    </row>
    <row r="39" spans="1:22" ht="31.5">
      <c r="A39" s="150" t="s">
        <v>48</v>
      </c>
      <c r="B39" s="41" t="str">
        <f>'Форма 1'!C39</f>
        <v>Технологическое присоединение к электрическим сетям иных сетевых организаций, всего, в том числе:</v>
      </c>
      <c r="C39" s="125" t="str">
        <f>'Форма 1'!D39</f>
        <v>Г</v>
      </c>
      <c r="D39" s="151" t="s">
        <v>146</v>
      </c>
      <c r="E39" s="374">
        <v>0</v>
      </c>
      <c r="F39" s="374">
        <v>0</v>
      </c>
      <c r="G39" s="151">
        <v>0</v>
      </c>
      <c r="H39" s="151">
        <v>0</v>
      </c>
      <c r="I39" s="151">
        <v>0</v>
      </c>
      <c r="J39" s="152">
        <v>0</v>
      </c>
      <c r="K39" s="374">
        <v>0</v>
      </c>
      <c r="L39" s="374">
        <v>0</v>
      </c>
      <c r="M39" s="374">
        <v>0</v>
      </c>
      <c r="N39" s="151">
        <v>0</v>
      </c>
      <c r="O39" s="151">
        <v>0</v>
      </c>
      <c r="P39" s="152">
        <v>0</v>
      </c>
      <c r="Q39" s="374">
        <f t="shared" si="37"/>
        <v>0</v>
      </c>
      <c r="R39" s="374">
        <f t="shared" si="37"/>
        <v>0</v>
      </c>
      <c r="S39" s="374">
        <f t="shared" si="37"/>
        <v>0</v>
      </c>
      <c r="T39" s="374">
        <f t="shared" si="37"/>
        <v>0</v>
      </c>
      <c r="U39" s="374">
        <f t="shared" si="37"/>
        <v>0</v>
      </c>
      <c r="V39" s="165" t="s">
        <v>20</v>
      </c>
    </row>
    <row r="40" spans="1:22" ht="47.25">
      <c r="A40" s="146" t="s">
        <v>50</v>
      </c>
      <c r="B40" s="31" t="str">
        <f>'Форма 1'!C40</f>
        <v>Технологическое присоединение объектов по производству электрической энергии всего, в том числе:</v>
      </c>
      <c r="C40" s="126" t="str">
        <f>'Форма 1'!D40</f>
        <v>Г</v>
      </c>
      <c r="D40" s="147" t="s">
        <v>146</v>
      </c>
      <c r="E40" s="418">
        <f t="shared" ref="E40:P43" si="42">E41</f>
        <v>0</v>
      </c>
      <c r="F40" s="418">
        <f t="shared" si="42"/>
        <v>0</v>
      </c>
      <c r="G40" s="147">
        <f t="shared" si="42"/>
        <v>0</v>
      </c>
      <c r="H40" s="147">
        <f t="shared" si="42"/>
        <v>0</v>
      </c>
      <c r="I40" s="147">
        <f t="shared" si="42"/>
        <v>0</v>
      </c>
      <c r="J40" s="148">
        <f t="shared" si="42"/>
        <v>0</v>
      </c>
      <c r="K40" s="418">
        <f t="shared" si="42"/>
        <v>0</v>
      </c>
      <c r="L40" s="418">
        <f t="shared" si="42"/>
        <v>0</v>
      </c>
      <c r="M40" s="418">
        <f t="shared" si="42"/>
        <v>0</v>
      </c>
      <c r="N40" s="147">
        <f t="shared" si="42"/>
        <v>0</v>
      </c>
      <c r="O40" s="147">
        <f t="shared" si="42"/>
        <v>0</v>
      </c>
      <c r="P40" s="148">
        <f t="shared" si="42"/>
        <v>0</v>
      </c>
      <c r="Q40" s="418">
        <f t="shared" si="37"/>
        <v>0</v>
      </c>
      <c r="R40" s="418">
        <f t="shared" si="37"/>
        <v>0</v>
      </c>
      <c r="S40" s="418">
        <f t="shared" si="37"/>
        <v>0</v>
      </c>
      <c r="T40" s="418">
        <f t="shared" si="37"/>
        <v>0</v>
      </c>
      <c r="U40" s="418">
        <f t="shared" si="37"/>
        <v>0</v>
      </c>
      <c r="V40" s="164" t="s">
        <v>20</v>
      </c>
    </row>
    <row r="41" spans="1:22" ht="31.5">
      <c r="A41" s="150" t="s">
        <v>52</v>
      </c>
      <c r="B41" s="41" t="str">
        <f>'Форма 1'!C41</f>
        <v>Наименование объекта по производству электрической энергии, всего, в том числе:</v>
      </c>
      <c r="C41" s="125" t="str">
        <f>'Форма 1'!D41</f>
        <v>Г</v>
      </c>
      <c r="D41" s="151" t="s">
        <v>146</v>
      </c>
      <c r="E41" s="374">
        <f t="shared" si="42"/>
        <v>0</v>
      </c>
      <c r="F41" s="374">
        <f t="shared" si="42"/>
        <v>0</v>
      </c>
      <c r="G41" s="151">
        <f t="shared" si="42"/>
        <v>0</v>
      </c>
      <c r="H41" s="151">
        <f t="shared" si="42"/>
        <v>0</v>
      </c>
      <c r="I41" s="151">
        <f t="shared" si="42"/>
        <v>0</v>
      </c>
      <c r="J41" s="152">
        <f t="shared" si="42"/>
        <v>0</v>
      </c>
      <c r="K41" s="374">
        <f t="shared" si="42"/>
        <v>0</v>
      </c>
      <c r="L41" s="374">
        <f t="shared" si="42"/>
        <v>0</v>
      </c>
      <c r="M41" s="374">
        <f t="shared" si="42"/>
        <v>0</v>
      </c>
      <c r="N41" s="151">
        <f t="shared" si="42"/>
        <v>0</v>
      </c>
      <c r="O41" s="151">
        <f t="shared" si="42"/>
        <v>0</v>
      </c>
      <c r="P41" s="152">
        <f t="shared" si="42"/>
        <v>0</v>
      </c>
      <c r="Q41" s="374">
        <f t="shared" si="37"/>
        <v>0</v>
      </c>
      <c r="R41" s="374">
        <f t="shared" si="37"/>
        <v>0</v>
      </c>
      <c r="S41" s="374">
        <f t="shared" si="37"/>
        <v>0</v>
      </c>
      <c r="T41" s="374">
        <f t="shared" si="37"/>
        <v>0</v>
      </c>
      <c r="U41" s="374">
        <f t="shared" si="37"/>
        <v>0</v>
      </c>
      <c r="V41" s="165" t="s">
        <v>20</v>
      </c>
    </row>
    <row r="42" spans="1:22" ht="78.75">
      <c r="A42" s="150" t="s">
        <v>52</v>
      </c>
      <c r="B42" s="41" t="str">
        <f>'Форма 1'!C42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42" s="125" t="str">
        <f>'Форма 1'!D42</f>
        <v>Г</v>
      </c>
      <c r="D42" s="151" t="s">
        <v>146</v>
      </c>
      <c r="E42" s="374">
        <f t="shared" si="42"/>
        <v>0</v>
      </c>
      <c r="F42" s="374">
        <f t="shared" si="42"/>
        <v>0</v>
      </c>
      <c r="G42" s="151">
        <f t="shared" si="42"/>
        <v>0</v>
      </c>
      <c r="H42" s="151">
        <f t="shared" si="42"/>
        <v>0</v>
      </c>
      <c r="I42" s="151">
        <f t="shared" si="42"/>
        <v>0</v>
      </c>
      <c r="J42" s="152">
        <f t="shared" si="42"/>
        <v>0</v>
      </c>
      <c r="K42" s="374">
        <f t="shared" si="42"/>
        <v>0</v>
      </c>
      <c r="L42" s="374">
        <f t="shared" si="42"/>
        <v>0</v>
      </c>
      <c r="M42" s="374">
        <f t="shared" si="42"/>
        <v>0</v>
      </c>
      <c r="N42" s="151">
        <f t="shared" si="42"/>
        <v>0</v>
      </c>
      <c r="O42" s="151">
        <f t="shared" si="42"/>
        <v>0</v>
      </c>
      <c r="P42" s="152">
        <f t="shared" si="42"/>
        <v>0</v>
      </c>
      <c r="Q42" s="374">
        <f t="shared" si="37"/>
        <v>0</v>
      </c>
      <c r="R42" s="374">
        <f t="shared" si="37"/>
        <v>0</v>
      </c>
      <c r="S42" s="374">
        <f t="shared" si="37"/>
        <v>0</v>
      </c>
      <c r="T42" s="374">
        <f t="shared" si="37"/>
        <v>0</v>
      </c>
      <c r="U42" s="374">
        <f t="shared" si="37"/>
        <v>0</v>
      </c>
      <c r="V42" s="165" t="s">
        <v>20</v>
      </c>
    </row>
    <row r="43" spans="1:22" ht="63">
      <c r="A43" s="150" t="s">
        <v>52</v>
      </c>
      <c r="B43" s="41" t="str">
        <f>'Форма 1'!C43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3" s="125" t="str">
        <f>'Форма 1'!D43</f>
        <v>Г</v>
      </c>
      <c r="D43" s="151" t="s">
        <v>146</v>
      </c>
      <c r="E43" s="374">
        <f t="shared" si="42"/>
        <v>0</v>
      </c>
      <c r="F43" s="374">
        <f t="shared" si="42"/>
        <v>0</v>
      </c>
      <c r="G43" s="151">
        <f t="shared" si="42"/>
        <v>0</v>
      </c>
      <c r="H43" s="151">
        <f t="shared" si="42"/>
        <v>0</v>
      </c>
      <c r="I43" s="151">
        <f t="shared" si="42"/>
        <v>0</v>
      </c>
      <c r="J43" s="152">
        <f t="shared" si="42"/>
        <v>0</v>
      </c>
      <c r="K43" s="374">
        <f t="shared" si="42"/>
        <v>0</v>
      </c>
      <c r="L43" s="374">
        <f t="shared" si="42"/>
        <v>0</v>
      </c>
      <c r="M43" s="374">
        <f t="shared" si="42"/>
        <v>0</v>
      </c>
      <c r="N43" s="151">
        <f t="shared" si="42"/>
        <v>0</v>
      </c>
      <c r="O43" s="151">
        <f t="shared" si="42"/>
        <v>0</v>
      </c>
      <c r="P43" s="152">
        <f t="shared" si="42"/>
        <v>0</v>
      </c>
      <c r="Q43" s="374">
        <f t="shared" si="37"/>
        <v>0</v>
      </c>
      <c r="R43" s="374">
        <f t="shared" si="37"/>
        <v>0</v>
      </c>
      <c r="S43" s="374">
        <f t="shared" si="37"/>
        <v>0</v>
      </c>
      <c r="T43" s="374">
        <f t="shared" si="37"/>
        <v>0</v>
      </c>
      <c r="U43" s="374">
        <f t="shared" si="37"/>
        <v>0</v>
      </c>
      <c r="V43" s="165" t="s">
        <v>20</v>
      </c>
    </row>
    <row r="44" spans="1:22" ht="63">
      <c r="A44" s="150" t="s">
        <v>52</v>
      </c>
      <c r="B44" s="41" t="str">
        <f>'Форма 1'!C44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v>
      </c>
      <c r="C44" s="125" t="str">
        <f>'Форма 1'!D44</f>
        <v>Г</v>
      </c>
      <c r="D44" s="151" t="s">
        <v>146</v>
      </c>
      <c r="E44" s="374">
        <v>0</v>
      </c>
      <c r="F44" s="374">
        <v>0</v>
      </c>
      <c r="G44" s="151">
        <v>0</v>
      </c>
      <c r="H44" s="151">
        <v>0</v>
      </c>
      <c r="I44" s="151">
        <v>0</v>
      </c>
      <c r="J44" s="152">
        <v>0</v>
      </c>
      <c r="K44" s="374">
        <v>0</v>
      </c>
      <c r="L44" s="374">
        <v>0</v>
      </c>
      <c r="M44" s="374">
        <v>0</v>
      </c>
      <c r="N44" s="151">
        <v>0</v>
      </c>
      <c r="O44" s="151">
        <v>0</v>
      </c>
      <c r="P44" s="152">
        <v>0</v>
      </c>
      <c r="Q44" s="374">
        <f t="shared" ref="Q44:U44" si="43">L44-F44</f>
        <v>0</v>
      </c>
      <c r="R44" s="374">
        <f t="shared" si="43"/>
        <v>0</v>
      </c>
      <c r="S44" s="374">
        <f t="shared" si="43"/>
        <v>0</v>
      </c>
      <c r="T44" s="374">
        <f t="shared" si="43"/>
        <v>0</v>
      </c>
      <c r="U44" s="374">
        <f t="shared" si="43"/>
        <v>0</v>
      </c>
      <c r="V44" s="165" t="s">
        <v>20</v>
      </c>
    </row>
    <row r="45" spans="1:22" ht="31.5">
      <c r="A45" s="150" t="s">
        <v>57</v>
      </c>
      <c r="B45" s="41" t="str">
        <f>'Форма 1'!C45</f>
        <v>Наименование объекта по производству электрической энергии, всего, в том числе:</v>
      </c>
      <c r="C45" s="125" t="str">
        <f>'Форма 1'!D45</f>
        <v>Г</v>
      </c>
      <c r="D45" s="151" t="s">
        <v>146</v>
      </c>
      <c r="E45" s="374">
        <v>0</v>
      </c>
      <c r="F45" s="374">
        <v>0</v>
      </c>
      <c r="G45" s="151">
        <v>0</v>
      </c>
      <c r="H45" s="151">
        <v>0</v>
      </c>
      <c r="I45" s="151">
        <v>0</v>
      </c>
      <c r="J45" s="152">
        <v>0</v>
      </c>
      <c r="K45" s="374">
        <v>0</v>
      </c>
      <c r="L45" s="374">
        <v>0</v>
      </c>
      <c r="M45" s="374">
        <v>0</v>
      </c>
      <c r="N45" s="151">
        <v>0</v>
      </c>
      <c r="O45" s="151">
        <v>0</v>
      </c>
      <c r="P45" s="152">
        <v>0</v>
      </c>
      <c r="Q45" s="374">
        <f t="shared" si="37"/>
        <v>0</v>
      </c>
      <c r="R45" s="374">
        <f t="shared" si="37"/>
        <v>0</v>
      </c>
      <c r="S45" s="374">
        <f t="shared" si="37"/>
        <v>0</v>
      </c>
      <c r="T45" s="374">
        <f t="shared" si="37"/>
        <v>0</v>
      </c>
      <c r="U45" s="374">
        <f t="shared" si="37"/>
        <v>0</v>
      </c>
      <c r="V45" s="165" t="s">
        <v>20</v>
      </c>
    </row>
    <row r="46" spans="1:22" ht="78.75">
      <c r="A46" s="150" t="s">
        <v>57</v>
      </c>
      <c r="B46" s="41" t="str">
        <f>'Форма 1'!C46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46" s="125" t="str">
        <f>'Форма 1'!D46</f>
        <v>Г</v>
      </c>
      <c r="D46" s="151" t="s">
        <v>146</v>
      </c>
      <c r="E46" s="374">
        <v>0</v>
      </c>
      <c r="F46" s="374">
        <v>0</v>
      </c>
      <c r="G46" s="151">
        <v>0</v>
      </c>
      <c r="H46" s="151">
        <v>0</v>
      </c>
      <c r="I46" s="151">
        <v>0</v>
      </c>
      <c r="J46" s="152">
        <v>0</v>
      </c>
      <c r="K46" s="374">
        <v>0</v>
      </c>
      <c r="L46" s="374">
        <v>0</v>
      </c>
      <c r="M46" s="374">
        <v>0</v>
      </c>
      <c r="N46" s="151">
        <v>0</v>
      </c>
      <c r="O46" s="151">
        <v>0</v>
      </c>
      <c r="P46" s="152">
        <v>0</v>
      </c>
      <c r="Q46" s="374">
        <f t="shared" si="37"/>
        <v>0</v>
      </c>
      <c r="R46" s="374">
        <f t="shared" si="37"/>
        <v>0</v>
      </c>
      <c r="S46" s="374">
        <f t="shared" si="37"/>
        <v>0</v>
      </c>
      <c r="T46" s="374">
        <f t="shared" si="37"/>
        <v>0</v>
      </c>
      <c r="U46" s="374">
        <f t="shared" si="37"/>
        <v>0</v>
      </c>
      <c r="V46" s="165" t="s">
        <v>20</v>
      </c>
    </row>
    <row r="47" spans="1:22" ht="63">
      <c r="A47" s="150" t="s">
        <v>57</v>
      </c>
      <c r="B47" s="41" t="str">
        <f>'Форма 1'!C47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7" s="125" t="str">
        <f>'Форма 1'!D47</f>
        <v>Г</v>
      </c>
      <c r="D47" s="151" t="s">
        <v>146</v>
      </c>
      <c r="E47" s="374">
        <v>0</v>
      </c>
      <c r="F47" s="374">
        <v>0</v>
      </c>
      <c r="G47" s="151">
        <v>0</v>
      </c>
      <c r="H47" s="151">
        <v>0</v>
      </c>
      <c r="I47" s="151">
        <v>0</v>
      </c>
      <c r="J47" s="152">
        <v>0</v>
      </c>
      <c r="K47" s="374">
        <v>0</v>
      </c>
      <c r="L47" s="374">
        <v>0</v>
      </c>
      <c r="M47" s="374">
        <v>0</v>
      </c>
      <c r="N47" s="151">
        <v>0</v>
      </c>
      <c r="O47" s="151">
        <v>0</v>
      </c>
      <c r="P47" s="152">
        <v>0</v>
      </c>
      <c r="Q47" s="374">
        <f t="shared" si="37"/>
        <v>0</v>
      </c>
      <c r="R47" s="374">
        <f t="shared" si="37"/>
        <v>0</v>
      </c>
      <c r="S47" s="374">
        <f t="shared" si="37"/>
        <v>0</v>
      </c>
      <c r="T47" s="374">
        <f t="shared" si="37"/>
        <v>0</v>
      </c>
      <c r="U47" s="374">
        <f t="shared" si="37"/>
        <v>0</v>
      </c>
      <c r="V47" s="165" t="s">
        <v>20</v>
      </c>
    </row>
    <row r="48" spans="1:22" ht="78.75">
      <c r="A48" s="150" t="s">
        <v>57</v>
      </c>
      <c r="B48" s="41" t="str">
        <f>'Форма 1'!C48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8" s="125" t="str">
        <f>'Форма 1'!D48</f>
        <v>Г</v>
      </c>
      <c r="D48" s="151" t="s">
        <v>146</v>
      </c>
      <c r="E48" s="374">
        <v>0</v>
      </c>
      <c r="F48" s="374">
        <v>0</v>
      </c>
      <c r="G48" s="151">
        <v>0</v>
      </c>
      <c r="H48" s="151">
        <v>0</v>
      </c>
      <c r="I48" s="151">
        <v>0</v>
      </c>
      <c r="J48" s="152">
        <v>0</v>
      </c>
      <c r="K48" s="374">
        <v>0</v>
      </c>
      <c r="L48" s="374">
        <v>0</v>
      </c>
      <c r="M48" s="374">
        <v>0</v>
      </c>
      <c r="N48" s="151">
        <v>0</v>
      </c>
      <c r="O48" s="151">
        <v>0</v>
      </c>
      <c r="P48" s="152">
        <v>0</v>
      </c>
      <c r="Q48" s="374">
        <f t="shared" si="37"/>
        <v>0</v>
      </c>
      <c r="R48" s="374">
        <f t="shared" si="37"/>
        <v>0</v>
      </c>
      <c r="S48" s="374">
        <f t="shared" si="37"/>
        <v>0</v>
      </c>
      <c r="T48" s="374">
        <f t="shared" si="37"/>
        <v>0</v>
      </c>
      <c r="U48" s="374">
        <f t="shared" si="37"/>
        <v>0</v>
      </c>
      <c r="V48" s="165" t="s">
        <v>20</v>
      </c>
    </row>
    <row r="49" spans="1:22" ht="63">
      <c r="A49" s="146" t="s">
        <v>59</v>
      </c>
      <c r="B49" s="31" t="str">
        <f>'Форма 1'!C49</f>
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</c>
      <c r="C49" s="126" t="str">
        <f>'Форма 1'!D49</f>
        <v>Г</v>
      </c>
      <c r="D49" s="147" t="s">
        <v>146</v>
      </c>
      <c r="E49" s="418">
        <f t="shared" ref="E49" si="44">E50+E54</f>
        <v>0</v>
      </c>
      <c r="F49" s="418">
        <f t="shared" ref="F49:J49" si="45">F50+F54</f>
        <v>0</v>
      </c>
      <c r="G49" s="147">
        <f t="shared" si="45"/>
        <v>0</v>
      </c>
      <c r="H49" s="147">
        <f t="shared" si="45"/>
        <v>3.8149999999999999</v>
      </c>
      <c r="I49" s="147">
        <f t="shared" si="45"/>
        <v>0</v>
      </c>
      <c r="J49" s="148">
        <f t="shared" si="45"/>
        <v>0</v>
      </c>
      <c r="K49" s="418">
        <f>MAX(K50,K54)</f>
        <v>0</v>
      </c>
      <c r="L49" s="418">
        <f t="shared" ref="L49:P49" si="46">L50+L54</f>
        <v>0</v>
      </c>
      <c r="M49" s="418">
        <f t="shared" si="46"/>
        <v>0</v>
      </c>
      <c r="N49" s="147">
        <f t="shared" si="46"/>
        <v>3.8149999999999999</v>
      </c>
      <c r="O49" s="147">
        <f t="shared" si="46"/>
        <v>0</v>
      </c>
      <c r="P49" s="148">
        <f t="shared" si="46"/>
        <v>0</v>
      </c>
      <c r="Q49" s="418">
        <f t="shared" si="37"/>
        <v>0</v>
      </c>
      <c r="R49" s="418">
        <f t="shared" si="37"/>
        <v>0</v>
      </c>
      <c r="S49" s="418">
        <f t="shared" si="37"/>
        <v>0</v>
      </c>
      <c r="T49" s="418">
        <f t="shared" si="37"/>
        <v>0</v>
      </c>
      <c r="U49" s="418">
        <f t="shared" si="37"/>
        <v>0</v>
      </c>
      <c r="V49" s="164" t="s">
        <v>20</v>
      </c>
    </row>
    <row r="50" spans="1:22" ht="47.25">
      <c r="A50" s="150" t="s">
        <v>61</v>
      </c>
      <c r="B50" s="41" t="str">
        <f>'Форма 1'!C50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0" s="125" t="str">
        <f>'Форма 1'!D50</f>
        <v>Г</v>
      </c>
      <c r="D50" s="151" t="s">
        <v>146</v>
      </c>
      <c r="E50" s="374">
        <f t="shared" ref="E50" si="47">SUM(E51:E53)</f>
        <v>0</v>
      </c>
      <c r="F50" s="374">
        <f t="shared" ref="F50:J50" si="48">SUM(F51:F53)</f>
        <v>0</v>
      </c>
      <c r="G50" s="151">
        <f t="shared" si="48"/>
        <v>0</v>
      </c>
      <c r="H50" s="151">
        <f t="shared" si="48"/>
        <v>3.8149999999999999</v>
      </c>
      <c r="I50" s="151">
        <f t="shared" si="48"/>
        <v>0</v>
      </c>
      <c r="J50" s="152">
        <f t="shared" si="48"/>
        <v>0</v>
      </c>
      <c r="K50" s="374">
        <f t="shared" ref="K50" si="49">SUM(K51:K53)</f>
        <v>0</v>
      </c>
      <c r="L50" s="374">
        <f t="shared" ref="L50:M50" si="50">SUM(L51:L53)</f>
        <v>0</v>
      </c>
      <c r="M50" s="374">
        <f t="shared" si="50"/>
        <v>0</v>
      </c>
      <c r="N50" s="151">
        <f t="shared" ref="N50:P50" si="51">SUM(N51:N53)</f>
        <v>3.8149999999999999</v>
      </c>
      <c r="O50" s="151">
        <f t="shared" si="51"/>
        <v>0</v>
      </c>
      <c r="P50" s="152">
        <f t="shared" si="51"/>
        <v>0</v>
      </c>
      <c r="Q50" s="374">
        <f t="shared" si="37"/>
        <v>0</v>
      </c>
      <c r="R50" s="374">
        <f t="shared" si="37"/>
        <v>0</v>
      </c>
      <c r="S50" s="374">
        <f t="shared" si="37"/>
        <v>0</v>
      </c>
      <c r="T50" s="374">
        <f t="shared" si="37"/>
        <v>0</v>
      </c>
      <c r="U50" s="374">
        <f t="shared" si="37"/>
        <v>0</v>
      </c>
      <c r="V50" s="165" t="s">
        <v>20</v>
      </c>
    </row>
    <row r="51" spans="1:22" ht="78.75" customHeight="1">
      <c r="A51" s="154" t="s">
        <v>61</v>
      </c>
      <c r="B51" s="48" t="str">
        <f>'Форма 1'!C51</f>
        <v>Строительство одноцепной ВЛЗ-6кВ от фидеров №4(оп.19) и №5(оп.18)ВЛ-6кВ"Хитачи"до КТПн-400/6кВ в СОТ "Детка" протяженностью 7,11 км</v>
      </c>
      <c r="C51" s="49" t="str">
        <f>'Форма 1'!D51</f>
        <v>К_3.1</v>
      </c>
      <c r="D51" s="155" t="s">
        <v>146</v>
      </c>
      <c r="E51" s="376" t="s">
        <v>447</v>
      </c>
      <c r="F51" s="376">
        <v>0</v>
      </c>
      <c r="G51" s="155">
        <v>0</v>
      </c>
      <c r="H51" s="155">
        <v>3.8149999999999999</v>
      </c>
      <c r="I51" s="155">
        <v>0</v>
      </c>
      <c r="J51" s="156">
        <v>0</v>
      </c>
      <c r="K51" s="376" t="s">
        <v>447</v>
      </c>
      <c r="L51" s="376">
        <v>0</v>
      </c>
      <c r="M51" s="376">
        <v>0</v>
      </c>
      <c r="N51" s="155">
        <v>3.8149999999999999</v>
      </c>
      <c r="O51" s="155">
        <v>0</v>
      </c>
      <c r="P51" s="156">
        <v>0</v>
      </c>
      <c r="Q51" s="376">
        <f t="shared" si="37"/>
        <v>0</v>
      </c>
      <c r="R51" s="376">
        <f t="shared" si="37"/>
        <v>0</v>
      </c>
      <c r="S51" s="376">
        <f t="shared" si="37"/>
        <v>0</v>
      </c>
      <c r="T51" s="376">
        <f t="shared" si="37"/>
        <v>0</v>
      </c>
      <c r="U51" s="376">
        <f t="shared" si="37"/>
        <v>0</v>
      </c>
      <c r="V51" s="166" t="s">
        <v>164</v>
      </c>
    </row>
    <row r="52" spans="1:22" ht="51.75" customHeight="1">
      <c r="A52" s="154" t="s">
        <v>61</v>
      </c>
      <c r="B52" s="48" t="str">
        <f>'Форма 1'!C52</f>
        <v>Строительство от РП-4 4КЛ-10кВ с установкой 2КТПН-630/10 по ул. Тимптонская, квартал «И»  (КЛ-10кВ - 0,72км; 1,26МВА)</v>
      </c>
      <c r="C52" s="49" t="str">
        <f>'Форма 1'!D52</f>
        <v>K_3.2</v>
      </c>
      <c r="D52" s="155" t="s">
        <v>146</v>
      </c>
      <c r="E52" s="376">
        <v>0</v>
      </c>
      <c r="F52" s="376">
        <v>0</v>
      </c>
      <c r="G52" s="155">
        <v>0</v>
      </c>
      <c r="H52" s="155">
        <v>0</v>
      </c>
      <c r="I52" s="155">
        <v>0</v>
      </c>
      <c r="J52" s="156">
        <v>0</v>
      </c>
      <c r="K52" s="376">
        <v>0</v>
      </c>
      <c r="L52" s="376">
        <v>0</v>
      </c>
      <c r="M52" s="376">
        <v>0</v>
      </c>
      <c r="N52" s="155">
        <v>0</v>
      </c>
      <c r="O52" s="155">
        <v>0</v>
      </c>
      <c r="P52" s="156">
        <v>0</v>
      </c>
      <c r="Q52" s="376">
        <f t="shared" si="37"/>
        <v>0</v>
      </c>
      <c r="R52" s="376">
        <f t="shared" si="37"/>
        <v>0</v>
      </c>
      <c r="S52" s="376">
        <f t="shared" si="37"/>
        <v>0</v>
      </c>
      <c r="T52" s="376">
        <f t="shared" si="37"/>
        <v>0</v>
      </c>
      <c r="U52" s="376">
        <f t="shared" si="37"/>
        <v>0</v>
      </c>
      <c r="V52" s="166" t="s">
        <v>164</v>
      </c>
    </row>
    <row r="53" spans="1:22" ht="63">
      <c r="A53" s="154" t="s">
        <v>61</v>
      </c>
      <c r="B53" s="48" t="str">
        <f>'Форма 1'!C53</f>
        <v>Строительство 2КЛ-10кВ от вновь установленной 2КТПН-630/10 по ул. Тимптонская до ул. Комсомольской правды с установкой КТПН-630/10, квартал «И»   (КЛ-10кВ 1,69км; 1,26МВА)</v>
      </c>
      <c r="C53" s="49" t="str">
        <f>'Форма 1'!D53</f>
        <v>K_3.3</v>
      </c>
      <c r="D53" s="155" t="s">
        <v>146</v>
      </c>
      <c r="E53" s="376">
        <v>0</v>
      </c>
      <c r="F53" s="376">
        <v>0</v>
      </c>
      <c r="G53" s="155">
        <v>0</v>
      </c>
      <c r="H53" s="155">
        <v>0</v>
      </c>
      <c r="I53" s="155">
        <v>0</v>
      </c>
      <c r="J53" s="156">
        <v>0</v>
      </c>
      <c r="K53" s="376">
        <v>0</v>
      </c>
      <c r="L53" s="376">
        <v>0</v>
      </c>
      <c r="M53" s="376">
        <v>0</v>
      </c>
      <c r="N53" s="155">
        <v>0</v>
      </c>
      <c r="O53" s="155">
        <v>0</v>
      </c>
      <c r="P53" s="156">
        <v>0</v>
      </c>
      <c r="Q53" s="376">
        <f t="shared" si="37"/>
        <v>0</v>
      </c>
      <c r="R53" s="376">
        <f t="shared" si="37"/>
        <v>0</v>
      </c>
      <c r="S53" s="376">
        <f t="shared" si="37"/>
        <v>0</v>
      </c>
      <c r="T53" s="376">
        <f t="shared" si="37"/>
        <v>0</v>
      </c>
      <c r="U53" s="376">
        <f t="shared" si="37"/>
        <v>0</v>
      </c>
      <c r="V53" s="166" t="s">
        <v>164</v>
      </c>
    </row>
    <row r="54" spans="1:22" ht="63">
      <c r="A54" s="150" t="s">
        <v>67</v>
      </c>
      <c r="B54" s="41" t="str">
        <f>'Форма 1'!C54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4" s="125" t="str">
        <f>'Форма 1'!D54</f>
        <v>Г</v>
      </c>
      <c r="D54" s="151" t="s">
        <v>146</v>
      </c>
      <c r="E54" s="376">
        <v>0</v>
      </c>
      <c r="F54" s="376">
        <v>0</v>
      </c>
      <c r="G54" s="151">
        <v>0</v>
      </c>
      <c r="H54" s="151">
        <v>0</v>
      </c>
      <c r="I54" s="151">
        <v>0</v>
      </c>
      <c r="J54" s="152">
        <v>0</v>
      </c>
      <c r="K54" s="376">
        <v>0</v>
      </c>
      <c r="L54" s="376">
        <v>0</v>
      </c>
      <c r="M54" s="376">
        <v>0</v>
      </c>
      <c r="N54" s="151">
        <v>0</v>
      </c>
      <c r="O54" s="151">
        <v>0</v>
      </c>
      <c r="P54" s="152">
        <v>0</v>
      </c>
      <c r="Q54" s="376">
        <f t="shared" ref="Q54:U54" si="52">L54-F54</f>
        <v>0</v>
      </c>
      <c r="R54" s="376">
        <f t="shared" si="52"/>
        <v>0</v>
      </c>
      <c r="S54" s="376">
        <f t="shared" si="52"/>
        <v>0</v>
      </c>
      <c r="T54" s="376">
        <f t="shared" si="52"/>
        <v>0</v>
      </c>
      <c r="U54" s="376">
        <f t="shared" si="52"/>
        <v>0</v>
      </c>
      <c r="V54" s="165" t="s">
        <v>20</v>
      </c>
    </row>
    <row r="55" spans="1:22" ht="31.5">
      <c r="A55" s="142" t="s">
        <v>69</v>
      </c>
      <c r="B55" s="50" t="str">
        <f>'Форма 1'!C55</f>
        <v>Реконструкция, модернизация, техническое перевооружение всего, в том числе:</v>
      </c>
      <c r="C55" s="127" t="str">
        <f>'Форма 1'!D55</f>
        <v>Г</v>
      </c>
      <c r="D55" s="143" t="s">
        <v>146</v>
      </c>
      <c r="E55" s="376">
        <f t="shared" ref="E55" si="53">E56+E62+E69+E81</f>
        <v>0</v>
      </c>
      <c r="F55" s="376">
        <f t="shared" ref="F55:J55" si="54">F56+F62+F69+F81</f>
        <v>0</v>
      </c>
      <c r="G55" s="143">
        <f t="shared" si="54"/>
        <v>0</v>
      </c>
      <c r="H55" s="143">
        <f t="shared" si="54"/>
        <v>0</v>
      </c>
      <c r="I55" s="143">
        <f t="shared" si="54"/>
        <v>0</v>
      </c>
      <c r="J55" s="144">
        <f t="shared" si="54"/>
        <v>70</v>
      </c>
      <c r="K55" s="376">
        <f>MAX(K56,K62,K69,K81)</f>
        <v>0</v>
      </c>
      <c r="L55" s="376">
        <f t="shared" ref="L55:P55" si="55">L56+L62+L69+L81</f>
        <v>0</v>
      </c>
      <c r="M55" s="376">
        <f t="shared" si="55"/>
        <v>0</v>
      </c>
      <c r="N55" s="143">
        <f t="shared" si="55"/>
        <v>0</v>
      </c>
      <c r="O55" s="143">
        <f t="shared" si="55"/>
        <v>0</v>
      </c>
      <c r="P55" s="144">
        <f t="shared" si="55"/>
        <v>77</v>
      </c>
      <c r="Q55" s="376">
        <f t="shared" si="37"/>
        <v>0</v>
      </c>
      <c r="R55" s="376">
        <f t="shared" si="37"/>
        <v>0</v>
      </c>
      <c r="S55" s="376">
        <f t="shared" si="37"/>
        <v>0</v>
      </c>
      <c r="T55" s="376">
        <f t="shared" si="37"/>
        <v>0</v>
      </c>
      <c r="U55" s="376">
        <f t="shared" si="37"/>
        <v>7</v>
      </c>
      <c r="V55" s="163" t="s">
        <v>20</v>
      </c>
    </row>
    <row r="56" spans="1:22" ht="63">
      <c r="A56" s="146" t="s">
        <v>71</v>
      </c>
      <c r="B56" s="31" t="str">
        <f>'Форма 1'!C56</f>
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</c>
      <c r="C56" s="126" t="str">
        <f>'Форма 1'!D56</f>
        <v>Г</v>
      </c>
      <c r="D56" s="147" t="s">
        <v>146</v>
      </c>
      <c r="E56" s="376">
        <f t="shared" ref="E56" si="56">E57+E58</f>
        <v>0</v>
      </c>
      <c r="F56" s="376">
        <f t="shared" ref="F56:J56" si="57">F57+F58</f>
        <v>0</v>
      </c>
      <c r="G56" s="147">
        <f t="shared" si="57"/>
        <v>0</v>
      </c>
      <c r="H56" s="147">
        <f t="shared" si="57"/>
        <v>0</v>
      </c>
      <c r="I56" s="147">
        <f t="shared" si="57"/>
        <v>0</v>
      </c>
      <c r="J56" s="148">
        <f t="shared" si="57"/>
        <v>1</v>
      </c>
      <c r="K56" s="376">
        <f>MAX(K57,K58)</f>
        <v>0</v>
      </c>
      <c r="L56" s="376">
        <f t="shared" ref="L56:P56" si="58">L57+L58</f>
        <v>0</v>
      </c>
      <c r="M56" s="376">
        <f t="shared" si="58"/>
        <v>0</v>
      </c>
      <c r="N56" s="147">
        <f t="shared" si="58"/>
        <v>0</v>
      </c>
      <c r="O56" s="147">
        <f t="shared" si="58"/>
        <v>0</v>
      </c>
      <c r="P56" s="148">
        <f t="shared" si="58"/>
        <v>1</v>
      </c>
      <c r="Q56" s="376">
        <f t="shared" si="37"/>
        <v>0</v>
      </c>
      <c r="R56" s="376">
        <f t="shared" si="37"/>
        <v>0</v>
      </c>
      <c r="S56" s="376">
        <f t="shared" si="37"/>
        <v>0</v>
      </c>
      <c r="T56" s="376">
        <f t="shared" si="37"/>
        <v>0</v>
      </c>
      <c r="U56" s="376">
        <f t="shared" si="37"/>
        <v>0</v>
      </c>
      <c r="V56" s="164" t="s">
        <v>20</v>
      </c>
    </row>
    <row r="57" spans="1:22" ht="31.5">
      <c r="A57" s="150" t="s">
        <v>73</v>
      </c>
      <c r="B57" s="41" t="str">
        <f>'Форма 1'!C57</f>
        <v>Реконструкция трансформаторных и иных подстанций, всего, в том числе:</v>
      </c>
      <c r="C57" s="125" t="str">
        <f>'Форма 1'!D57</f>
        <v>Г</v>
      </c>
      <c r="D57" s="151" t="s">
        <v>146</v>
      </c>
      <c r="E57" s="376">
        <v>0</v>
      </c>
      <c r="F57" s="376">
        <v>0</v>
      </c>
      <c r="G57" s="151">
        <v>0</v>
      </c>
      <c r="H57" s="151">
        <v>0</v>
      </c>
      <c r="I57" s="151">
        <v>0</v>
      </c>
      <c r="J57" s="152">
        <v>0</v>
      </c>
      <c r="K57" s="376">
        <v>0</v>
      </c>
      <c r="L57" s="376">
        <v>0</v>
      </c>
      <c r="M57" s="376">
        <v>0</v>
      </c>
      <c r="N57" s="151">
        <v>0</v>
      </c>
      <c r="O57" s="151">
        <v>0</v>
      </c>
      <c r="P57" s="152">
        <v>0</v>
      </c>
      <c r="Q57" s="376">
        <f t="shared" ref="Q57:U57" si="59">L57-F57</f>
        <v>0</v>
      </c>
      <c r="R57" s="376">
        <f t="shared" si="59"/>
        <v>0</v>
      </c>
      <c r="S57" s="376">
        <f t="shared" si="59"/>
        <v>0</v>
      </c>
      <c r="T57" s="376">
        <f t="shared" si="59"/>
        <v>0</v>
      </c>
      <c r="U57" s="376">
        <f t="shared" si="59"/>
        <v>0</v>
      </c>
      <c r="V57" s="165" t="s">
        <v>20</v>
      </c>
    </row>
    <row r="58" spans="1:22" ht="47.25">
      <c r="A58" s="150" t="s">
        <v>75</v>
      </c>
      <c r="B58" s="41" t="str">
        <f>'Форма 1'!C58</f>
        <v>Модернизация, техническое перевооружение трансформаторных и иных подстанций, распределительных пунктов, всего, в том числе:</v>
      </c>
      <c r="C58" s="125" t="str">
        <f>'Форма 1'!D58</f>
        <v>Г</v>
      </c>
      <c r="D58" s="151" t="s">
        <v>146</v>
      </c>
      <c r="E58" s="376">
        <f t="shared" ref="E58" si="60">SUM(E59:E61)</f>
        <v>0</v>
      </c>
      <c r="F58" s="376">
        <f t="shared" ref="F58:J58" si="61">SUM(F59:F61)</f>
        <v>0</v>
      </c>
      <c r="G58" s="151">
        <f t="shared" si="61"/>
        <v>0</v>
      </c>
      <c r="H58" s="151">
        <f t="shared" si="61"/>
        <v>0</v>
      </c>
      <c r="I58" s="151">
        <f t="shared" si="61"/>
        <v>0</v>
      </c>
      <c r="J58" s="152">
        <f t="shared" si="61"/>
        <v>1</v>
      </c>
      <c r="K58" s="376">
        <f t="shared" ref="K58" si="62">SUM(K59:K61)</f>
        <v>0</v>
      </c>
      <c r="L58" s="376">
        <f t="shared" ref="L58:M58" si="63">SUM(L59:L61)</f>
        <v>0</v>
      </c>
      <c r="M58" s="376">
        <f t="shared" si="63"/>
        <v>0</v>
      </c>
      <c r="N58" s="151">
        <f t="shared" ref="N58:P58" si="64">SUM(N59:N61)</f>
        <v>0</v>
      </c>
      <c r="O58" s="151">
        <f t="shared" si="64"/>
        <v>0</v>
      </c>
      <c r="P58" s="152">
        <f t="shared" si="64"/>
        <v>1</v>
      </c>
      <c r="Q58" s="376">
        <f t="shared" ref="Q58:Q83" si="65">L58-F58</f>
        <v>0</v>
      </c>
      <c r="R58" s="376">
        <f t="shared" ref="R58:U83" si="66">M58-G58</f>
        <v>0</v>
      </c>
      <c r="S58" s="376">
        <f t="shared" si="66"/>
        <v>0</v>
      </c>
      <c r="T58" s="376">
        <f t="shared" si="66"/>
        <v>0</v>
      </c>
      <c r="U58" s="376">
        <f t="shared" si="66"/>
        <v>0</v>
      </c>
      <c r="V58" s="165" t="s">
        <v>20</v>
      </c>
    </row>
    <row r="59" spans="1:22" ht="31.5">
      <c r="A59" s="154" t="s">
        <v>75</v>
      </c>
      <c r="B59" s="51" t="str">
        <f>'Форма 1'!C59</f>
        <v>Техническое перевооружение (модернизация) ЦРП-1 (инв.№ 00000479) (ячейки 14шт, выключатели 10шт)</v>
      </c>
      <c r="C59" s="49" t="str">
        <f>'Форма 1'!D59</f>
        <v>K_1.1</v>
      </c>
      <c r="D59" s="155" t="s">
        <v>146</v>
      </c>
      <c r="E59" s="376">
        <v>0</v>
      </c>
      <c r="F59" s="376">
        <v>0</v>
      </c>
      <c r="G59" s="155">
        <v>0</v>
      </c>
      <c r="H59" s="155">
        <v>0</v>
      </c>
      <c r="I59" s="155">
        <v>0</v>
      </c>
      <c r="J59" s="156">
        <v>0</v>
      </c>
      <c r="K59" s="376">
        <v>0</v>
      </c>
      <c r="L59" s="376">
        <v>0</v>
      </c>
      <c r="M59" s="376">
        <v>0</v>
      </c>
      <c r="N59" s="155">
        <v>0</v>
      </c>
      <c r="O59" s="155">
        <v>0</v>
      </c>
      <c r="P59" s="156">
        <v>0</v>
      </c>
      <c r="Q59" s="376">
        <f t="shared" si="65"/>
        <v>0</v>
      </c>
      <c r="R59" s="376">
        <f t="shared" si="66"/>
        <v>0</v>
      </c>
      <c r="S59" s="376">
        <f t="shared" si="66"/>
        <v>0</v>
      </c>
      <c r="T59" s="376">
        <f t="shared" si="66"/>
        <v>0</v>
      </c>
      <c r="U59" s="376">
        <f t="shared" si="66"/>
        <v>0</v>
      </c>
      <c r="V59" s="166" t="s">
        <v>164</v>
      </c>
    </row>
    <row r="60" spans="1:22" ht="47.25">
      <c r="A60" s="154" t="s">
        <v>75</v>
      </c>
      <c r="B60" s="51" t="str">
        <f>'Форма 1'!C60</f>
        <v>Техническое перевооружение (модернизация) ТП-23, ТП-24, ТП-29, ТП-75, ТП-81, ТП-92, ТП-98, ТП-100, ТП-101, ТП-104 (ячейки КСО-386 - 64шт)</v>
      </c>
      <c r="C60" s="49" t="str">
        <f>'Форма 1'!D60</f>
        <v>K_1.2</v>
      </c>
      <c r="D60" s="155" t="s">
        <v>146</v>
      </c>
      <c r="E60" s="376">
        <v>0</v>
      </c>
      <c r="F60" s="376">
        <v>0</v>
      </c>
      <c r="G60" s="155">
        <v>0</v>
      </c>
      <c r="H60" s="155">
        <v>0</v>
      </c>
      <c r="I60" s="155">
        <v>0</v>
      </c>
      <c r="J60" s="156">
        <v>0</v>
      </c>
      <c r="K60" s="376">
        <v>0</v>
      </c>
      <c r="L60" s="376">
        <v>0</v>
      </c>
      <c r="M60" s="376">
        <v>0</v>
      </c>
      <c r="N60" s="155">
        <v>0</v>
      </c>
      <c r="O60" s="155">
        <v>0</v>
      </c>
      <c r="P60" s="156">
        <v>0</v>
      </c>
      <c r="Q60" s="376">
        <f t="shared" si="65"/>
        <v>0</v>
      </c>
      <c r="R60" s="376">
        <f t="shared" si="66"/>
        <v>0</v>
      </c>
      <c r="S60" s="376">
        <f t="shared" si="66"/>
        <v>0</v>
      </c>
      <c r="T60" s="376">
        <f t="shared" si="66"/>
        <v>0</v>
      </c>
      <c r="U60" s="376">
        <f t="shared" si="66"/>
        <v>0</v>
      </c>
      <c r="V60" s="166" t="s">
        <v>164</v>
      </c>
    </row>
    <row r="61" spans="1:22" ht="26.25" customHeight="1">
      <c r="A61" s="154" t="s">
        <v>75</v>
      </c>
      <c r="B61" s="51" t="str">
        <f>'Форма 1'!C61</f>
        <v>Техническое перевооружение (модернизация) РП-5 (1 ед.)</v>
      </c>
      <c r="C61" s="49" t="str">
        <f>'Форма 1'!D61</f>
        <v>K_1.0</v>
      </c>
      <c r="D61" s="155" t="s">
        <v>146</v>
      </c>
      <c r="E61" s="376" t="s">
        <v>447</v>
      </c>
      <c r="F61" s="376">
        <v>0</v>
      </c>
      <c r="G61" s="155">
        <v>0</v>
      </c>
      <c r="H61" s="155">
        <v>0</v>
      </c>
      <c r="I61" s="155">
        <v>0</v>
      </c>
      <c r="J61" s="156">
        <v>1</v>
      </c>
      <c r="K61" s="376" t="s">
        <v>431</v>
      </c>
      <c r="L61" s="376">
        <v>0</v>
      </c>
      <c r="M61" s="376">
        <v>0</v>
      </c>
      <c r="N61" s="155">
        <v>0</v>
      </c>
      <c r="O61" s="155">
        <v>0</v>
      </c>
      <c r="P61" s="156">
        <v>1</v>
      </c>
      <c r="Q61" s="376" t="s">
        <v>146</v>
      </c>
      <c r="R61" s="376">
        <f t="shared" si="66"/>
        <v>0</v>
      </c>
      <c r="S61" s="376">
        <f t="shared" si="66"/>
        <v>0</v>
      </c>
      <c r="T61" s="376">
        <f t="shared" si="66"/>
        <v>0</v>
      </c>
      <c r="U61" s="376">
        <f t="shared" si="66"/>
        <v>0</v>
      </c>
      <c r="V61" s="166" t="s">
        <v>164</v>
      </c>
    </row>
    <row r="62" spans="1:22" ht="30.75" customHeight="1">
      <c r="A62" s="146" t="s">
        <v>83</v>
      </c>
      <c r="B62" s="31" t="str">
        <f>'Форма 1'!C62</f>
        <v>Реконструкция, модернизация, техническое перевооружение линий электропередачи, всего, в том числе:</v>
      </c>
      <c r="C62" s="126" t="str">
        <f>'Форма 1'!D62</f>
        <v>Г</v>
      </c>
      <c r="D62" s="147" t="s">
        <v>146</v>
      </c>
      <c r="E62" s="376">
        <f t="shared" ref="E62" si="67">E63+E66</f>
        <v>0</v>
      </c>
      <c r="F62" s="376">
        <f t="shared" ref="F62:P62" si="68">F63+F66</f>
        <v>0</v>
      </c>
      <c r="G62" s="147">
        <f t="shared" si="68"/>
        <v>0</v>
      </c>
      <c r="H62" s="147">
        <f t="shared" si="68"/>
        <v>0</v>
      </c>
      <c r="I62" s="147">
        <f t="shared" si="68"/>
        <v>0</v>
      </c>
      <c r="J62" s="148">
        <f t="shared" si="68"/>
        <v>0</v>
      </c>
      <c r="K62" s="376">
        <f t="shared" ref="K62" si="69">K63+K66</f>
        <v>0</v>
      </c>
      <c r="L62" s="376">
        <f t="shared" si="68"/>
        <v>0</v>
      </c>
      <c r="M62" s="376">
        <f t="shared" si="68"/>
        <v>0</v>
      </c>
      <c r="N62" s="147">
        <f t="shared" si="68"/>
        <v>0</v>
      </c>
      <c r="O62" s="147">
        <f t="shared" si="68"/>
        <v>0</v>
      </c>
      <c r="P62" s="148">
        <f t="shared" si="68"/>
        <v>0</v>
      </c>
      <c r="Q62" s="376">
        <f t="shared" si="65"/>
        <v>0</v>
      </c>
      <c r="R62" s="376">
        <f t="shared" si="66"/>
        <v>0</v>
      </c>
      <c r="S62" s="376">
        <f t="shared" si="66"/>
        <v>0</v>
      </c>
      <c r="T62" s="376">
        <f t="shared" si="66"/>
        <v>0</v>
      </c>
      <c r="U62" s="376">
        <f t="shared" si="66"/>
        <v>0</v>
      </c>
      <c r="V62" s="164" t="s">
        <v>20</v>
      </c>
    </row>
    <row r="63" spans="1:22" ht="25.5" customHeight="1">
      <c r="A63" s="150" t="s">
        <v>85</v>
      </c>
      <c r="B63" s="52" t="str">
        <f>'Форма 1'!C63</f>
        <v>Реконструкция линий электропередачи, всего, в том числе:</v>
      </c>
      <c r="C63" s="125" t="str">
        <f>'Форма 1'!D63</f>
        <v>Г</v>
      </c>
      <c r="D63" s="151" t="s">
        <v>146</v>
      </c>
      <c r="E63" s="376">
        <v>0</v>
      </c>
      <c r="F63" s="376">
        <v>0</v>
      </c>
      <c r="G63" s="151">
        <v>0</v>
      </c>
      <c r="H63" s="151">
        <v>0</v>
      </c>
      <c r="I63" s="151">
        <v>0</v>
      </c>
      <c r="J63" s="152">
        <v>0</v>
      </c>
      <c r="K63" s="376">
        <f>MAX(K64:K65)</f>
        <v>0</v>
      </c>
      <c r="L63" s="376">
        <f t="shared" ref="L63:M63" si="70">SUM(L64:L65)</f>
        <v>0</v>
      </c>
      <c r="M63" s="376">
        <f t="shared" si="70"/>
        <v>0</v>
      </c>
      <c r="N63" s="151">
        <v>0</v>
      </c>
      <c r="O63" s="151">
        <v>0</v>
      </c>
      <c r="P63" s="152">
        <v>0</v>
      </c>
      <c r="Q63" s="376">
        <f t="shared" si="65"/>
        <v>0</v>
      </c>
      <c r="R63" s="376">
        <f t="shared" si="66"/>
        <v>0</v>
      </c>
      <c r="S63" s="376">
        <f t="shared" si="66"/>
        <v>0</v>
      </c>
      <c r="T63" s="376">
        <f t="shared" si="66"/>
        <v>0</v>
      </c>
      <c r="U63" s="376">
        <f t="shared" si="66"/>
        <v>0</v>
      </c>
      <c r="V63" s="165" t="s">
        <v>20</v>
      </c>
    </row>
    <row r="64" spans="1:22" ht="47.25">
      <c r="A64" s="154" t="s">
        <v>85</v>
      </c>
      <c r="B64" s="48" t="str">
        <f>'Форма 1'!C64</f>
        <v>Реконструкция ВОЗ. ЛИН. 10 КВ МКЗ, инв.№ 00000007 (ВЛ-10 кВ фидер №7 и фидер № 25 от ПС № 49 до РП-1) II этап (0,45км)</v>
      </c>
      <c r="C64" s="49" t="str">
        <f>'Форма 1'!D64</f>
        <v>K_1.3</v>
      </c>
      <c r="D64" s="155" t="s">
        <v>146</v>
      </c>
      <c r="E64" s="376">
        <v>0</v>
      </c>
      <c r="F64" s="376">
        <v>0</v>
      </c>
      <c r="G64" s="155">
        <v>0</v>
      </c>
      <c r="H64" s="155">
        <v>0</v>
      </c>
      <c r="I64" s="155">
        <v>0</v>
      </c>
      <c r="J64" s="156">
        <v>0</v>
      </c>
      <c r="K64" s="376">
        <v>0</v>
      </c>
      <c r="L64" s="376">
        <v>0</v>
      </c>
      <c r="M64" s="376">
        <v>0</v>
      </c>
      <c r="N64" s="155">
        <v>0</v>
      </c>
      <c r="O64" s="155">
        <v>0</v>
      </c>
      <c r="P64" s="156">
        <v>0</v>
      </c>
      <c r="Q64" s="376">
        <f t="shared" si="65"/>
        <v>0</v>
      </c>
      <c r="R64" s="376">
        <f t="shared" si="66"/>
        <v>0</v>
      </c>
      <c r="S64" s="376">
        <f t="shared" si="66"/>
        <v>0</v>
      </c>
      <c r="T64" s="376">
        <f t="shared" si="66"/>
        <v>0</v>
      </c>
      <c r="U64" s="376">
        <f t="shared" si="66"/>
        <v>0</v>
      </c>
      <c r="V64" s="166" t="s">
        <v>164</v>
      </c>
    </row>
    <row r="65" spans="1:22" ht="94.5">
      <c r="A65" s="154" t="s">
        <v>85</v>
      </c>
      <c r="B65" s="48" t="str">
        <f>'Форма 1'!C65</f>
        <v>Реконструкция ВЛ-10(6)кВ в ВЛЗ-10(6)кВ (СИП-3)(6км):  Ф-14 от ПС 110/10 УВД (адрес: г.Нерюнгри, вдоль ул.Строителей, ул.Лужников), Ф-10 (24) от ПС 110/10 Городская  (адрес: г.Нерюнгри, вдоль ул.Геологов),  Ф-26 (37) от ПС 110/10 Фабрика (адрес: г.Нерюнгри, вдоль ул.Разрезовская)</v>
      </c>
      <c r="C65" s="49" t="str">
        <f>'Форма 1'!D65</f>
        <v>K_1.6</v>
      </c>
      <c r="D65" s="155" t="s">
        <v>146</v>
      </c>
      <c r="E65" s="376">
        <v>0</v>
      </c>
      <c r="F65" s="376">
        <v>0</v>
      </c>
      <c r="G65" s="155">
        <v>0</v>
      </c>
      <c r="H65" s="155">
        <v>0</v>
      </c>
      <c r="I65" s="155">
        <v>0</v>
      </c>
      <c r="J65" s="156">
        <v>0</v>
      </c>
      <c r="K65" s="376">
        <v>0</v>
      </c>
      <c r="L65" s="376">
        <v>0</v>
      </c>
      <c r="M65" s="376">
        <v>0</v>
      </c>
      <c r="N65" s="155">
        <v>0</v>
      </c>
      <c r="O65" s="155">
        <v>0</v>
      </c>
      <c r="P65" s="156">
        <v>0</v>
      </c>
      <c r="Q65" s="376">
        <f t="shared" si="65"/>
        <v>0</v>
      </c>
      <c r="R65" s="376">
        <f t="shared" si="66"/>
        <v>0</v>
      </c>
      <c r="S65" s="376">
        <f t="shared" si="66"/>
        <v>0</v>
      </c>
      <c r="T65" s="376">
        <f t="shared" si="66"/>
        <v>0</v>
      </c>
      <c r="U65" s="376">
        <f t="shared" si="66"/>
        <v>0</v>
      </c>
      <c r="V65" s="166" t="s">
        <v>164</v>
      </c>
    </row>
    <row r="66" spans="1:22" ht="31.5">
      <c r="A66" s="150" t="s">
        <v>91</v>
      </c>
      <c r="B66" s="41" t="str">
        <f>'Форма 1'!C66</f>
        <v>Модернизация, техническое перевооружение линий электропередачи, всего, в том числе:</v>
      </c>
      <c r="C66" s="125" t="str">
        <f>'Форма 1'!D66</f>
        <v>Г</v>
      </c>
      <c r="D66" s="151" t="s">
        <v>146</v>
      </c>
      <c r="E66" s="376">
        <f t="shared" ref="E66" si="71">SUM(E67:E68)</f>
        <v>0</v>
      </c>
      <c r="F66" s="376">
        <f t="shared" ref="F66:P66" si="72">SUM(F67:F68)</f>
        <v>0</v>
      </c>
      <c r="G66" s="151">
        <f t="shared" si="72"/>
        <v>0</v>
      </c>
      <c r="H66" s="151">
        <f t="shared" si="72"/>
        <v>0</v>
      </c>
      <c r="I66" s="151">
        <f t="shared" si="72"/>
        <v>0</v>
      </c>
      <c r="J66" s="152">
        <f t="shared" si="72"/>
        <v>0</v>
      </c>
      <c r="K66" s="376">
        <f t="shared" ref="K66" si="73">SUM(K67:K68)</f>
        <v>0</v>
      </c>
      <c r="L66" s="376">
        <f t="shared" si="72"/>
        <v>0</v>
      </c>
      <c r="M66" s="376">
        <f t="shared" si="72"/>
        <v>0</v>
      </c>
      <c r="N66" s="151">
        <f t="shared" si="72"/>
        <v>0</v>
      </c>
      <c r="O66" s="151">
        <f t="shared" si="72"/>
        <v>0</v>
      </c>
      <c r="P66" s="152">
        <f t="shared" si="72"/>
        <v>0</v>
      </c>
      <c r="Q66" s="376">
        <f t="shared" si="65"/>
        <v>0</v>
      </c>
      <c r="R66" s="376">
        <f t="shared" si="66"/>
        <v>0</v>
      </c>
      <c r="S66" s="376">
        <f t="shared" si="66"/>
        <v>0</v>
      </c>
      <c r="T66" s="376">
        <f t="shared" si="66"/>
        <v>0</v>
      </c>
      <c r="U66" s="376">
        <f t="shared" si="66"/>
        <v>0</v>
      </c>
      <c r="V66" s="165" t="s">
        <v>20</v>
      </c>
    </row>
    <row r="67" spans="1:22" ht="31.5">
      <c r="A67" s="154" t="s">
        <v>91</v>
      </c>
      <c r="B67" s="48" t="str">
        <f>'Форма 1'!C67</f>
        <v>Установка на узлах ВЛ(З)-10(6)кВ ЯКНО-10(6)/630(400) с ВВ, РЗА, ТТ и ТН для ИИС (26 ед.)</v>
      </c>
      <c r="C67" s="49" t="str">
        <f>'Форма 1'!D67</f>
        <v>K_1.4</v>
      </c>
      <c r="D67" s="155" t="s">
        <v>146</v>
      </c>
      <c r="E67" s="376">
        <v>0</v>
      </c>
      <c r="F67" s="376">
        <v>0</v>
      </c>
      <c r="G67" s="155">
        <v>0</v>
      </c>
      <c r="H67" s="155">
        <v>0</v>
      </c>
      <c r="I67" s="155">
        <v>0</v>
      </c>
      <c r="J67" s="156">
        <v>0</v>
      </c>
      <c r="K67" s="376">
        <v>0</v>
      </c>
      <c r="L67" s="376">
        <v>0</v>
      </c>
      <c r="M67" s="376">
        <v>0</v>
      </c>
      <c r="N67" s="155">
        <v>0</v>
      </c>
      <c r="O67" s="155">
        <v>0</v>
      </c>
      <c r="P67" s="156">
        <v>0</v>
      </c>
      <c r="Q67" s="376">
        <f t="shared" si="65"/>
        <v>0</v>
      </c>
      <c r="R67" s="376">
        <f t="shared" si="66"/>
        <v>0</v>
      </c>
      <c r="S67" s="376">
        <f t="shared" si="66"/>
        <v>0</v>
      </c>
      <c r="T67" s="376">
        <f t="shared" si="66"/>
        <v>0</v>
      </c>
      <c r="U67" s="376">
        <f t="shared" si="66"/>
        <v>0</v>
      </c>
      <c r="V67" s="166" t="s">
        <v>164</v>
      </c>
    </row>
    <row r="68" spans="1:22" ht="31.5">
      <c r="A68" s="154" t="s">
        <v>91</v>
      </c>
      <c r="B68" s="48" t="str">
        <f>'Форма 1'!C68</f>
        <v>Установка на узлах и/или точках ВЛ (КЛ)-10(6)кВ устройств ИПВЛ типа F1-3A2F/W (100шт)</v>
      </c>
      <c r="C68" s="49" t="str">
        <f>'Форма 1'!D68</f>
        <v>K_1.5</v>
      </c>
      <c r="D68" s="155" t="s">
        <v>146</v>
      </c>
      <c r="E68" s="376">
        <v>0</v>
      </c>
      <c r="F68" s="376">
        <v>0</v>
      </c>
      <c r="G68" s="155">
        <v>0</v>
      </c>
      <c r="H68" s="155">
        <v>0</v>
      </c>
      <c r="I68" s="155">
        <v>0</v>
      </c>
      <c r="J68" s="156">
        <v>0</v>
      </c>
      <c r="K68" s="376">
        <v>0</v>
      </c>
      <c r="L68" s="376">
        <v>0</v>
      </c>
      <c r="M68" s="376">
        <v>0</v>
      </c>
      <c r="N68" s="155">
        <v>0</v>
      </c>
      <c r="O68" s="155">
        <v>0</v>
      </c>
      <c r="P68" s="156">
        <v>0</v>
      </c>
      <c r="Q68" s="376">
        <f t="shared" si="65"/>
        <v>0</v>
      </c>
      <c r="R68" s="376">
        <f t="shared" si="66"/>
        <v>0</v>
      </c>
      <c r="S68" s="376">
        <f t="shared" si="66"/>
        <v>0</v>
      </c>
      <c r="T68" s="376">
        <f t="shared" si="66"/>
        <v>0</v>
      </c>
      <c r="U68" s="376">
        <f t="shared" si="66"/>
        <v>0</v>
      </c>
      <c r="V68" s="166" t="s">
        <v>164</v>
      </c>
    </row>
    <row r="69" spans="1:22" ht="31.5">
      <c r="A69" s="146" t="s">
        <v>97</v>
      </c>
      <c r="B69" s="31" t="str">
        <f>'Форма 1'!C69</f>
        <v>Развитие и модернизация учета электрической энергии (мощности), всего, в том числе:</v>
      </c>
      <c r="C69" s="126" t="str">
        <f>'Форма 1'!D69</f>
        <v>Г</v>
      </c>
      <c r="D69" s="147" t="s">
        <v>146</v>
      </c>
      <c r="E69" s="376">
        <f t="shared" ref="E69" si="74">E70+E74+E75+E76+E77+E78+E79+E80</f>
        <v>0</v>
      </c>
      <c r="F69" s="376">
        <f t="shared" ref="F69:P69" si="75">F70+F74+F75+F76+F77+F78+F79+F80</f>
        <v>0</v>
      </c>
      <c r="G69" s="147">
        <f t="shared" si="75"/>
        <v>0</v>
      </c>
      <c r="H69" s="147">
        <f t="shared" si="75"/>
        <v>0</v>
      </c>
      <c r="I69" s="147">
        <f t="shared" si="75"/>
        <v>0</v>
      </c>
      <c r="J69" s="148">
        <f t="shared" si="75"/>
        <v>69</v>
      </c>
      <c r="K69" s="376">
        <f t="shared" ref="K69" si="76">K70+K74+K75+K76+K77+K78+K79+K80</f>
        <v>0</v>
      </c>
      <c r="L69" s="376">
        <f t="shared" si="75"/>
        <v>0</v>
      </c>
      <c r="M69" s="376">
        <f t="shared" si="75"/>
        <v>0</v>
      </c>
      <c r="N69" s="147">
        <f t="shared" si="75"/>
        <v>0</v>
      </c>
      <c r="O69" s="147">
        <f t="shared" si="75"/>
        <v>0</v>
      </c>
      <c r="P69" s="148">
        <f t="shared" si="75"/>
        <v>76</v>
      </c>
      <c r="Q69" s="376">
        <f t="shared" si="65"/>
        <v>0</v>
      </c>
      <c r="R69" s="376">
        <f t="shared" si="66"/>
        <v>0</v>
      </c>
      <c r="S69" s="376">
        <f t="shared" si="66"/>
        <v>0</v>
      </c>
      <c r="T69" s="376">
        <f t="shared" si="66"/>
        <v>0</v>
      </c>
      <c r="U69" s="376">
        <f t="shared" si="66"/>
        <v>7</v>
      </c>
      <c r="V69" s="164" t="s">
        <v>20</v>
      </c>
    </row>
    <row r="70" spans="1:22" ht="31.5">
      <c r="A70" s="150" t="s">
        <v>99</v>
      </c>
      <c r="B70" s="41" t="str">
        <f>'Форма 1'!C70</f>
        <v>«Установка приборов учета, класс напряжения 0,22 (0,4) кВ, всего, в том числе:»</v>
      </c>
      <c r="C70" s="125" t="str">
        <f>'Форма 1'!D70</f>
        <v>Г</v>
      </c>
      <c r="D70" s="151" t="s">
        <v>146</v>
      </c>
      <c r="E70" s="376">
        <f t="shared" ref="E70" si="77">SUM(E71:E73)</f>
        <v>0</v>
      </c>
      <c r="F70" s="376">
        <f t="shared" ref="F70:J70" si="78">SUM(F71:F73)</f>
        <v>0</v>
      </c>
      <c r="G70" s="151">
        <f t="shared" si="78"/>
        <v>0</v>
      </c>
      <c r="H70" s="151">
        <f t="shared" si="78"/>
        <v>0</v>
      </c>
      <c r="I70" s="151">
        <f t="shared" si="78"/>
        <v>0</v>
      </c>
      <c r="J70" s="152">
        <f t="shared" si="78"/>
        <v>69</v>
      </c>
      <c r="K70" s="376">
        <v>0</v>
      </c>
      <c r="L70" s="376">
        <v>0</v>
      </c>
      <c r="M70" s="376">
        <v>0</v>
      </c>
      <c r="N70" s="151">
        <f t="shared" ref="N70:P70" si="79">SUM(N71:N73)</f>
        <v>0</v>
      </c>
      <c r="O70" s="151">
        <f t="shared" si="79"/>
        <v>0</v>
      </c>
      <c r="P70" s="152">
        <f t="shared" si="79"/>
        <v>76</v>
      </c>
      <c r="Q70" s="376">
        <f t="shared" si="65"/>
        <v>0</v>
      </c>
      <c r="R70" s="376">
        <f t="shared" si="66"/>
        <v>0</v>
      </c>
      <c r="S70" s="376">
        <f t="shared" si="66"/>
        <v>0</v>
      </c>
      <c r="T70" s="376">
        <f t="shared" si="66"/>
        <v>0</v>
      </c>
      <c r="U70" s="376">
        <f t="shared" si="66"/>
        <v>7</v>
      </c>
      <c r="V70" s="165" t="s">
        <v>20</v>
      </c>
    </row>
    <row r="71" spans="1:22" ht="31.5">
      <c r="A71" s="45" t="s">
        <v>99</v>
      </c>
      <c r="B71" s="48" t="str">
        <f>'Форма 1'!C71</f>
        <v>Оборудование трансформаторных подстанций устройствами сбора и передачи информации (62шт)</v>
      </c>
      <c r="C71" s="49" t="str">
        <f>'Форма 1'!D71</f>
        <v>K_2.1</v>
      </c>
      <c r="D71" s="155" t="s">
        <v>146</v>
      </c>
      <c r="E71" s="376">
        <v>0</v>
      </c>
      <c r="F71" s="376">
        <v>0</v>
      </c>
      <c r="G71" s="155">
        <v>0</v>
      </c>
      <c r="H71" s="155">
        <v>0</v>
      </c>
      <c r="I71" s="155">
        <v>0</v>
      </c>
      <c r="J71" s="156">
        <v>0</v>
      </c>
      <c r="K71" s="376">
        <v>0</v>
      </c>
      <c r="L71" s="376">
        <v>0</v>
      </c>
      <c r="M71" s="376">
        <v>0</v>
      </c>
      <c r="N71" s="155">
        <v>0</v>
      </c>
      <c r="O71" s="155">
        <v>0</v>
      </c>
      <c r="P71" s="156">
        <v>0</v>
      </c>
      <c r="Q71" s="376">
        <f t="shared" ref="Q71:U73" si="80">L71-F71</f>
        <v>0</v>
      </c>
      <c r="R71" s="376">
        <f t="shared" si="80"/>
        <v>0</v>
      </c>
      <c r="S71" s="376">
        <f t="shared" si="80"/>
        <v>0</v>
      </c>
      <c r="T71" s="376">
        <f t="shared" si="80"/>
        <v>0</v>
      </c>
      <c r="U71" s="376">
        <f t="shared" si="80"/>
        <v>0</v>
      </c>
      <c r="V71" s="166" t="s">
        <v>164</v>
      </c>
    </row>
    <row r="72" spans="1:22" ht="31.5">
      <c r="A72" s="45" t="s">
        <v>99</v>
      </c>
      <c r="B72" s="48" t="str">
        <f>'Форма 1'!C72</f>
        <v>Оборудование точек поставки Потребителей интеллектуальными приборами учёта ЭЭ (250шт)</v>
      </c>
      <c r="C72" s="49" t="str">
        <f>'Форма 1'!D72</f>
        <v>K_2.2</v>
      </c>
      <c r="D72" s="155" t="s">
        <v>146</v>
      </c>
      <c r="E72" s="376">
        <v>0</v>
      </c>
      <c r="F72" s="376">
        <v>0</v>
      </c>
      <c r="G72" s="155">
        <v>0</v>
      </c>
      <c r="H72" s="155">
        <v>0</v>
      </c>
      <c r="I72" s="155">
        <v>0</v>
      </c>
      <c r="J72" s="156">
        <v>0</v>
      </c>
      <c r="K72" s="376" t="s">
        <v>447</v>
      </c>
      <c r="L72" s="376">
        <v>0</v>
      </c>
      <c r="M72" s="376">
        <v>0</v>
      </c>
      <c r="N72" s="155">
        <v>0</v>
      </c>
      <c r="O72" s="155">
        <v>0</v>
      </c>
      <c r="P72" s="156">
        <v>7</v>
      </c>
      <c r="Q72" s="376">
        <f t="shared" si="80"/>
        <v>0</v>
      </c>
      <c r="R72" s="376">
        <f t="shared" si="80"/>
        <v>0</v>
      </c>
      <c r="S72" s="376">
        <f t="shared" si="80"/>
        <v>0</v>
      </c>
      <c r="T72" s="376">
        <f t="shared" si="80"/>
        <v>0</v>
      </c>
      <c r="U72" s="376">
        <f t="shared" si="80"/>
        <v>7</v>
      </c>
      <c r="V72" s="166" t="s">
        <v>164</v>
      </c>
    </row>
    <row r="73" spans="1:22" ht="31.5">
      <c r="A73" s="45" t="s">
        <v>99</v>
      </c>
      <c r="B73" s="48" t="str">
        <f>'Форма 1'!C73</f>
        <v>Оборудование трансформаторных подстанций АИИС КУЭиИ (95шт)</v>
      </c>
      <c r="C73" s="49" t="str">
        <f>'Форма 1'!D73</f>
        <v>K_2.0</v>
      </c>
      <c r="D73" s="155" t="s">
        <v>146</v>
      </c>
      <c r="E73" s="376" t="s">
        <v>447</v>
      </c>
      <c r="F73" s="376">
        <v>0</v>
      </c>
      <c r="G73" s="155">
        <v>0</v>
      </c>
      <c r="H73" s="155">
        <v>0</v>
      </c>
      <c r="I73" s="155">
        <v>0</v>
      </c>
      <c r="J73" s="156">
        <v>69</v>
      </c>
      <c r="K73" s="376" t="s">
        <v>447</v>
      </c>
      <c r="L73" s="376">
        <v>0</v>
      </c>
      <c r="M73" s="376">
        <v>0</v>
      </c>
      <c r="N73" s="155">
        <v>0</v>
      </c>
      <c r="O73" s="155">
        <v>0</v>
      </c>
      <c r="P73" s="156">
        <v>69</v>
      </c>
      <c r="Q73" s="376">
        <f t="shared" si="80"/>
        <v>0</v>
      </c>
      <c r="R73" s="376">
        <f t="shared" si="80"/>
        <v>0</v>
      </c>
      <c r="S73" s="376">
        <f t="shared" si="80"/>
        <v>0</v>
      </c>
      <c r="T73" s="376">
        <f t="shared" si="80"/>
        <v>0</v>
      </c>
      <c r="U73" s="376">
        <f t="shared" si="80"/>
        <v>0</v>
      </c>
      <c r="V73" s="166" t="s">
        <v>164</v>
      </c>
    </row>
    <row r="74" spans="1:22" ht="31.5">
      <c r="A74" s="150" t="s">
        <v>107</v>
      </c>
      <c r="B74" s="41" t="str">
        <f>'Форма 1'!C74</f>
        <v>«Установка приборов учета, класс напряжения 6 (10) кВ, всего, в том числе:»</v>
      </c>
      <c r="C74" s="125" t="str">
        <f>'Форма 1'!D74</f>
        <v>Г</v>
      </c>
      <c r="D74" s="151" t="s">
        <v>146</v>
      </c>
      <c r="E74" s="376">
        <v>0</v>
      </c>
      <c r="F74" s="376">
        <v>0</v>
      </c>
      <c r="G74" s="151">
        <v>0</v>
      </c>
      <c r="H74" s="151">
        <v>0</v>
      </c>
      <c r="I74" s="151">
        <v>0</v>
      </c>
      <c r="J74" s="152">
        <v>0</v>
      </c>
      <c r="K74" s="376">
        <v>0</v>
      </c>
      <c r="L74" s="376">
        <v>0</v>
      </c>
      <c r="M74" s="376">
        <v>0</v>
      </c>
      <c r="N74" s="151">
        <v>0</v>
      </c>
      <c r="O74" s="151">
        <v>0</v>
      </c>
      <c r="P74" s="152">
        <v>0</v>
      </c>
      <c r="Q74" s="376">
        <f t="shared" si="65"/>
        <v>0</v>
      </c>
      <c r="R74" s="376">
        <f t="shared" si="66"/>
        <v>0</v>
      </c>
      <c r="S74" s="376">
        <f t="shared" si="66"/>
        <v>0</v>
      </c>
      <c r="T74" s="376">
        <f t="shared" si="66"/>
        <v>0</v>
      </c>
      <c r="U74" s="376">
        <f t="shared" si="66"/>
        <v>0</v>
      </c>
      <c r="V74" s="165" t="s">
        <v>20</v>
      </c>
    </row>
    <row r="75" spans="1:22" ht="31.5">
      <c r="A75" s="150" t="s">
        <v>109</v>
      </c>
      <c r="B75" s="41" t="str">
        <f>'Форма 1'!C75</f>
        <v>«Установка приборов учета, класс напряжения 35 кВ, всего, в том числе:»</v>
      </c>
      <c r="C75" s="125" t="str">
        <f>'Форма 1'!D75</f>
        <v>Г</v>
      </c>
      <c r="D75" s="151" t="s">
        <v>146</v>
      </c>
      <c r="E75" s="376">
        <v>0</v>
      </c>
      <c r="F75" s="376">
        <v>0</v>
      </c>
      <c r="G75" s="151">
        <v>0</v>
      </c>
      <c r="H75" s="151">
        <v>0</v>
      </c>
      <c r="I75" s="151">
        <v>0</v>
      </c>
      <c r="J75" s="152">
        <v>0</v>
      </c>
      <c r="K75" s="376">
        <v>0</v>
      </c>
      <c r="L75" s="376">
        <v>0</v>
      </c>
      <c r="M75" s="376">
        <v>0</v>
      </c>
      <c r="N75" s="151">
        <v>0</v>
      </c>
      <c r="O75" s="151">
        <v>0</v>
      </c>
      <c r="P75" s="152">
        <v>0</v>
      </c>
      <c r="Q75" s="376">
        <f t="shared" si="65"/>
        <v>0</v>
      </c>
      <c r="R75" s="376">
        <f t="shared" si="66"/>
        <v>0</v>
      </c>
      <c r="S75" s="376">
        <f t="shared" si="66"/>
        <v>0</v>
      </c>
      <c r="T75" s="376">
        <f t="shared" si="66"/>
        <v>0</v>
      </c>
      <c r="U75" s="376">
        <f t="shared" si="66"/>
        <v>0</v>
      </c>
      <c r="V75" s="165" t="s">
        <v>20</v>
      </c>
    </row>
    <row r="76" spans="1:22" ht="31.5">
      <c r="A76" s="150" t="s">
        <v>111</v>
      </c>
      <c r="B76" s="41" t="str">
        <f>'Форма 1'!C76</f>
        <v>«Установка приборов учета, класс напряжения 110 кВ и выше, всего, в том числе:»</v>
      </c>
      <c r="C76" s="125" t="str">
        <f>'Форма 1'!D76</f>
        <v>Г</v>
      </c>
      <c r="D76" s="151" t="s">
        <v>146</v>
      </c>
      <c r="E76" s="376">
        <v>0</v>
      </c>
      <c r="F76" s="376">
        <v>0</v>
      </c>
      <c r="G76" s="151">
        <v>0</v>
      </c>
      <c r="H76" s="151">
        <v>0</v>
      </c>
      <c r="I76" s="151">
        <v>0</v>
      </c>
      <c r="J76" s="152">
        <v>0</v>
      </c>
      <c r="K76" s="376">
        <v>0</v>
      </c>
      <c r="L76" s="376">
        <v>0</v>
      </c>
      <c r="M76" s="376">
        <v>0</v>
      </c>
      <c r="N76" s="151">
        <v>0</v>
      </c>
      <c r="O76" s="151">
        <v>0</v>
      </c>
      <c r="P76" s="152">
        <v>0</v>
      </c>
      <c r="Q76" s="376">
        <f t="shared" si="65"/>
        <v>0</v>
      </c>
      <c r="R76" s="376">
        <f t="shared" si="66"/>
        <v>0</v>
      </c>
      <c r="S76" s="376">
        <f t="shared" si="66"/>
        <v>0</v>
      </c>
      <c r="T76" s="376">
        <f t="shared" si="66"/>
        <v>0</v>
      </c>
      <c r="U76" s="376">
        <f t="shared" si="66"/>
        <v>0</v>
      </c>
      <c r="V76" s="165" t="s">
        <v>20</v>
      </c>
    </row>
    <row r="77" spans="1:22" ht="47.25">
      <c r="A77" s="150" t="s">
        <v>113</v>
      </c>
      <c r="B77" s="41" t="str">
        <f>'Форма 1'!C77</f>
        <v>«Включение приборов учета в систему сбора и передачи данных, класс напряжения 0,22 (0,4) кВ, всего, в том числе:»</v>
      </c>
      <c r="C77" s="125" t="str">
        <f>'Форма 1'!D77</f>
        <v>Г</v>
      </c>
      <c r="D77" s="151" t="s">
        <v>146</v>
      </c>
      <c r="E77" s="376">
        <v>0</v>
      </c>
      <c r="F77" s="376">
        <v>0</v>
      </c>
      <c r="G77" s="151">
        <v>0</v>
      </c>
      <c r="H77" s="151">
        <v>0</v>
      </c>
      <c r="I77" s="151">
        <v>0</v>
      </c>
      <c r="J77" s="152">
        <v>0</v>
      </c>
      <c r="K77" s="376">
        <v>0</v>
      </c>
      <c r="L77" s="376">
        <v>0</v>
      </c>
      <c r="M77" s="376">
        <v>0</v>
      </c>
      <c r="N77" s="151">
        <v>0</v>
      </c>
      <c r="O77" s="151">
        <v>0</v>
      </c>
      <c r="P77" s="152">
        <v>0</v>
      </c>
      <c r="Q77" s="376">
        <f t="shared" si="65"/>
        <v>0</v>
      </c>
      <c r="R77" s="376">
        <f t="shared" si="66"/>
        <v>0</v>
      </c>
      <c r="S77" s="376">
        <f t="shared" si="66"/>
        <v>0</v>
      </c>
      <c r="T77" s="376">
        <f t="shared" si="66"/>
        <v>0</v>
      </c>
      <c r="U77" s="376">
        <f t="shared" si="66"/>
        <v>0</v>
      </c>
      <c r="V77" s="165" t="s">
        <v>20</v>
      </c>
    </row>
    <row r="78" spans="1:22" ht="31.5">
      <c r="A78" s="150" t="s">
        <v>115</v>
      </c>
      <c r="B78" s="41" t="str">
        <f>'Форма 1'!C78</f>
        <v>«Включение приборов учета в систему сбора и передачи данных, класс напряжения 6 (10) кВ, всего, в том числе:»</v>
      </c>
      <c r="C78" s="125" t="str">
        <f>'Форма 1'!D78</f>
        <v>Г</v>
      </c>
      <c r="D78" s="151" t="s">
        <v>146</v>
      </c>
      <c r="E78" s="376">
        <v>0</v>
      </c>
      <c r="F78" s="376">
        <v>0</v>
      </c>
      <c r="G78" s="151">
        <v>0</v>
      </c>
      <c r="H78" s="151">
        <v>0</v>
      </c>
      <c r="I78" s="151">
        <v>0</v>
      </c>
      <c r="J78" s="152">
        <v>0</v>
      </c>
      <c r="K78" s="376">
        <v>0</v>
      </c>
      <c r="L78" s="376">
        <v>0</v>
      </c>
      <c r="M78" s="376">
        <v>0</v>
      </c>
      <c r="N78" s="151">
        <v>0</v>
      </c>
      <c r="O78" s="151">
        <v>0</v>
      </c>
      <c r="P78" s="152">
        <v>0</v>
      </c>
      <c r="Q78" s="376">
        <f t="shared" si="65"/>
        <v>0</v>
      </c>
      <c r="R78" s="376">
        <f t="shared" si="66"/>
        <v>0</v>
      </c>
      <c r="S78" s="376">
        <f t="shared" si="66"/>
        <v>0</v>
      </c>
      <c r="T78" s="376">
        <f t="shared" si="66"/>
        <v>0</v>
      </c>
      <c r="U78" s="376">
        <f t="shared" si="66"/>
        <v>0</v>
      </c>
      <c r="V78" s="165" t="s">
        <v>20</v>
      </c>
    </row>
    <row r="79" spans="1:22" ht="31.5">
      <c r="A79" s="150" t="s">
        <v>117</v>
      </c>
      <c r="B79" s="41" t="str">
        <f>'Форма 1'!C79</f>
        <v>«Включение приборов учета в систему сбора и передачи данных, класс напряжения 35 кВ, всего, в том числе:»</v>
      </c>
      <c r="C79" s="125" t="str">
        <f>'Форма 1'!D79</f>
        <v>Г</v>
      </c>
      <c r="D79" s="151" t="s">
        <v>146</v>
      </c>
      <c r="E79" s="376">
        <v>0</v>
      </c>
      <c r="F79" s="376">
        <v>0</v>
      </c>
      <c r="G79" s="151">
        <v>0</v>
      </c>
      <c r="H79" s="151">
        <v>0</v>
      </c>
      <c r="I79" s="151">
        <v>0</v>
      </c>
      <c r="J79" s="152">
        <v>0</v>
      </c>
      <c r="K79" s="376">
        <v>0</v>
      </c>
      <c r="L79" s="376">
        <v>0</v>
      </c>
      <c r="M79" s="376">
        <v>0</v>
      </c>
      <c r="N79" s="151">
        <v>0</v>
      </c>
      <c r="O79" s="151">
        <v>0</v>
      </c>
      <c r="P79" s="152">
        <v>0</v>
      </c>
      <c r="Q79" s="376">
        <f t="shared" si="65"/>
        <v>0</v>
      </c>
      <c r="R79" s="376">
        <f t="shared" si="66"/>
        <v>0</v>
      </c>
      <c r="S79" s="376">
        <f t="shared" si="66"/>
        <v>0</v>
      </c>
      <c r="T79" s="376">
        <f t="shared" si="66"/>
        <v>0</v>
      </c>
      <c r="U79" s="376">
        <f t="shared" si="66"/>
        <v>0</v>
      </c>
      <c r="V79" s="165" t="s">
        <v>20</v>
      </c>
    </row>
    <row r="80" spans="1:22" ht="47.25">
      <c r="A80" s="150" t="s">
        <v>119</v>
      </c>
      <c r="B80" s="41" t="str">
        <f>'Форма 1'!C80</f>
        <v>«Включение приборов учета в систему сбора и передачи данных, класс напряжения 110 кВ и выше, всего, в том числе:»</v>
      </c>
      <c r="C80" s="125" t="str">
        <f>'Форма 1'!D80</f>
        <v>Г</v>
      </c>
      <c r="D80" s="151" t="s">
        <v>146</v>
      </c>
      <c r="E80" s="376">
        <v>0</v>
      </c>
      <c r="F80" s="376">
        <v>0</v>
      </c>
      <c r="G80" s="151">
        <v>0</v>
      </c>
      <c r="H80" s="151">
        <v>0</v>
      </c>
      <c r="I80" s="151">
        <v>0</v>
      </c>
      <c r="J80" s="152">
        <v>0</v>
      </c>
      <c r="K80" s="376">
        <v>0</v>
      </c>
      <c r="L80" s="376">
        <v>0</v>
      </c>
      <c r="M80" s="376">
        <v>0</v>
      </c>
      <c r="N80" s="151">
        <v>0</v>
      </c>
      <c r="O80" s="151">
        <v>0</v>
      </c>
      <c r="P80" s="152">
        <v>0</v>
      </c>
      <c r="Q80" s="376">
        <f t="shared" si="65"/>
        <v>0</v>
      </c>
      <c r="R80" s="376">
        <f t="shared" si="66"/>
        <v>0</v>
      </c>
      <c r="S80" s="376">
        <f t="shared" si="66"/>
        <v>0</v>
      </c>
      <c r="T80" s="376">
        <f t="shared" si="66"/>
        <v>0</v>
      </c>
      <c r="U80" s="376">
        <f t="shared" si="66"/>
        <v>0</v>
      </c>
      <c r="V80" s="165" t="s">
        <v>20</v>
      </c>
    </row>
    <row r="81" spans="1:22" ht="47.25">
      <c r="A81" s="146" t="s">
        <v>121</v>
      </c>
      <c r="B81" s="31" t="str">
        <f>'Форма 1'!C81</f>
        <v>Реконструкция, модернизация, техническое перевооружение прочих объектов основных средств, всего, в том числе:</v>
      </c>
      <c r="C81" s="126" t="str">
        <f>'Форма 1'!D81</f>
        <v>Г</v>
      </c>
      <c r="D81" s="147" t="s">
        <v>146</v>
      </c>
      <c r="E81" s="376">
        <f t="shared" ref="E81" si="81">E82+E84</f>
        <v>0</v>
      </c>
      <c r="F81" s="376">
        <f t="shared" ref="F81:P81" si="82">F82+F84</f>
        <v>0</v>
      </c>
      <c r="G81" s="147">
        <f t="shared" si="82"/>
        <v>0</v>
      </c>
      <c r="H81" s="147">
        <f t="shared" si="82"/>
        <v>0</v>
      </c>
      <c r="I81" s="147">
        <f t="shared" si="82"/>
        <v>0</v>
      </c>
      <c r="J81" s="148">
        <f t="shared" si="82"/>
        <v>0</v>
      </c>
      <c r="K81" s="376">
        <f t="shared" ref="K81" si="83">K82+K84</f>
        <v>0</v>
      </c>
      <c r="L81" s="376">
        <f t="shared" si="82"/>
        <v>0</v>
      </c>
      <c r="M81" s="376">
        <f t="shared" si="82"/>
        <v>0</v>
      </c>
      <c r="N81" s="147">
        <f t="shared" si="82"/>
        <v>0</v>
      </c>
      <c r="O81" s="147">
        <f t="shared" si="82"/>
        <v>0</v>
      </c>
      <c r="P81" s="148">
        <f t="shared" si="82"/>
        <v>0</v>
      </c>
      <c r="Q81" s="376">
        <f t="shared" si="65"/>
        <v>0</v>
      </c>
      <c r="R81" s="376">
        <f t="shared" si="66"/>
        <v>0</v>
      </c>
      <c r="S81" s="376">
        <f t="shared" si="66"/>
        <v>0</v>
      </c>
      <c r="T81" s="376">
        <f t="shared" si="66"/>
        <v>0</v>
      </c>
      <c r="U81" s="376">
        <f t="shared" si="66"/>
        <v>0</v>
      </c>
      <c r="V81" s="164" t="s">
        <v>20</v>
      </c>
    </row>
    <row r="82" spans="1:22" ht="31.5">
      <c r="A82" s="150" t="s">
        <v>123</v>
      </c>
      <c r="B82" s="52" t="str">
        <f>'Форма 1'!C82</f>
        <v>Реконструкция прочих объектов основных средств, всего, в том числе:</v>
      </c>
      <c r="C82" s="125" t="str">
        <f>'Форма 1'!D82</f>
        <v>Г</v>
      </c>
      <c r="D82" s="151" t="s">
        <v>146</v>
      </c>
      <c r="E82" s="376">
        <f t="shared" ref="E82:G82" si="84">SUM(E83:E83)</f>
        <v>0</v>
      </c>
      <c r="F82" s="376">
        <f t="shared" si="84"/>
        <v>0</v>
      </c>
      <c r="G82" s="151">
        <f t="shared" si="84"/>
        <v>0</v>
      </c>
      <c r="H82" s="151">
        <f t="shared" ref="H82:J82" si="85">SUM(H83:H83)</f>
        <v>0</v>
      </c>
      <c r="I82" s="151">
        <f t="shared" si="85"/>
        <v>0</v>
      </c>
      <c r="J82" s="152">
        <f t="shared" si="85"/>
        <v>0</v>
      </c>
      <c r="K82" s="376">
        <f>MAX(K83:K83)</f>
        <v>0</v>
      </c>
      <c r="L82" s="376">
        <f t="shared" ref="L82:P82" si="86">SUM(L83:L83)</f>
        <v>0</v>
      </c>
      <c r="M82" s="376">
        <f t="shared" si="86"/>
        <v>0</v>
      </c>
      <c r="N82" s="151">
        <f t="shared" si="86"/>
        <v>0</v>
      </c>
      <c r="O82" s="151">
        <f t="shared" si="86"/>
        <v>0</v>
      </c>
      <c r="P82" s="152">
        <f t="shared" si="86"/>
        <v>0</v>
      </c>
      <c r="Q82" s="376">
        <f t="shared" si="65"/>
        <v>0</v>
      </c>
      <c r="R82" s="376">
        <f t="shared" si="66"/>
        <v>0</v>
      </c>
      <c r="S82" s="376">
        <f t="shared" si="66"/>
        <v>0</v>
      </c>
      <c r="T82" s="376">
        <f t="shared" si="66"/>
        <v>0</v>
      </c>
      <c r="U82" s="376">
        <f t="shared" si="66"/>
        <v>0</v>
      </c>
      <c r="V82" s="165" t="s">
        <v>20</v>
      </c>
    </row>
    <row r="83" spans="1:22" ht="31.5">
      <c r="A83" s="154" t="s">
        <v>123</v>
      </c>
      <c r="B83" s="48" t="str">
        <f>'Форма 1'!C83</f>
        <v>Реконструкция крыши производственного цеха в здании Диспетчерской РЭС (1 ед.)</v>
      </c>
      <c r="C83" s="49" t="str">
        <f>'Форма 1'!D83</f>
        <v>К_1.7</v>
      </c>
      <c r="D83" s="155" t="s">
        <v>146</v>
      </c>
      <c r="E83" s="376">
        <v>0</v>
      </c>
      <c r="F83" s="376">
        <v>0</v>
      </c>
      <c r="G83" s="155">
        <v>0</v>
      </c>
      <c r="H83" s="155">
        <v>0</v>
      </c>
      <c r="I83" s="155">
        <v>0</v>
      </c>
      <c r="J83" s="156">
        <v>0</v>
      </c>
      <c r="K83" s="376">
        <v>0</v>
      </c>
      <c r="L83" s="376">
        <v>0</v>
      </c>
      <c r="M83" s="376">
        <v>0</v>
      </c>
      <c r="N83" s="155">
        <v>0</v>
      </c>
      <c r="O83" s="155">
        <v>0</v>
      </c>
      <c r="P83" s="156">
        <v>0</v>
      </c>
      <c r="Q83" s="376">
        <f t="shared" si="65"/>
        <v>0</v>
      </c>
      <c r="R83" s="376">
        <f t="shared" si="66"/>
        <v>0</v>
      </c>
      <c r="S83" s="376">
        <f t="shared" si="66"/>
        <v>0</v>
      </c>
      <c r="T83" s="376">
        <f t="shared" si="66"/>
        <v>0</v>
      </c>
      <c r="U83" s="376">
        <f t="shared" si="66"/>
        <v>0</v>
      </c>
      <c r="V83" s="166" t="s">
        <v>164</v>
      </c>
    </row>
    <row r="84" spans="1:22" ht="31.5">
      <c r="A84" s="150" t="s">
        <v>125</v>
      </c>
      <c r="B84" s="52" t="str">
        <f>'Форма 1'!C84</f>
        <v>Модернизация, техническое перевооружение прочих объектов основных средств, всего, в том числе:</v>
      </c>
      <c r="C84" s="42" t="str">
        <f>'Форма 1'!D84</f>
        <v>Г</v>
      </c>
      <c r="D84" s="151" t="s">
        <v>146</v>
      </c>
      <c r="E84" s="376">
        <v>0</v>
      </c>
      <c r="F84" s="376">
        <v>0</v>
      </c>
      <c r="G84" s="151">
        <v>0</v>
      </c>
      <c r="H84" s="151">
        <v>0</v>
      </c>
      <c r="I84" s="151">
        <v>0</v>
      </c>
      <c r="J84" s="152">
        <v>0</v>
      </c>
      <c r="K84" s="376">
        <v>0</v>
      </c>
      <c r="L84" s="376">
        <v>0</v>
      </c>
      <c r="M84" s="376">
        <v>0</v>
      </c>
      <c r="N84" s="151">
        <v>0</v>
      </c>
      <c r="O84" s="151">
        <v>0</v>
      </c>
      <c r="P84" s="152">
        <v>0</v>
      </c>
      <c r="Q84" s="376">
        <f t="shared" ref="Q84:U84" si="87">L84-F84</f>
        <v>0</v>
      </c>
      <c r="R84" s="376">
        <f t="shared" si="87"/>
        <v>0</v>
      </c>
      <c r="S84" s="376">
        <f t="shared" si="87"/>
        <v>0</v>
      </c>
      <c r="T84" s="376">
        <f t="shared" si="87"/>
        <v>0</v>
      </c>
      <c r="U84" s="376">
        <f t="shared" si="87"/>
        <v>0</v>
      </c>
      <c r="V84" s="165" t="s">
        <v>20</v>
      </c>
    </row>
    <row r="85" spans="1:22" ht="63">
      <c r="A85" s="142" t="s">
        <v>127</v>
      </c>
      <c r="B85" s="50" t="str">
        <f>'Форма 1'!C85</f>
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</c>
      <c r="C85" s="127" t="str">
        <f>'Форма 1'!D85</f>
        <v>Г</v>
      </c>
      <c r="D85" s="143" t="s">
        <v>146</v>
      </c>
      <c r="E85" s="376">
        <f t="shared" ref="E85" si="88">E86+E87</f>
        <v>0</v>
      </c>
      <c r="F85" s="376">
        <f t="shared" ref="F85:P85" si="89">F86+F87</f>
        <v>0</v>
      </c>
      <c r="G85" s="143">
        <f t="shared" si="89"/>
        <v>0</v>
      </c>
      <c r="H85" s="143">
        <f t="shared" si="89"/>
        <v>0</v>
      </c>
      <c r="I85" s="143">
        <f t="shared" si="89"/>
        <v>0</v>
      </c>
      <c r="J85" s="144">
        <f t="shared" si="89"/>
        <v>0</v>
      </c>
      <c r="K85" s="376">
        <f t="shared" ref="K85" si="90">K86+K87</f>
        <v>0</v>
      </c>
      <c r="L85" s="376">
        <f t="shared" si="89"/>
        <v>0</v>
      </c>
      <c r="M85" s="376">
        <f t="shared" si="89"/>
        <v>0</v>
      </c>
      <c r="N85" s="143">
        <f t="shared" si="89"/>
        <v>0</v>
      </c>
      <c r="O85" s="143">
        <f t="shared" si="89"/>
        <v>0</v>
      </c>
      <c r="P85" s="144">
        <f t="shared" si="89"/>
        <v>0</v>
      </c>
      <c r="Q85" s="376">
        <f t="shared" ref="Q85:T99" si="91">L85-F85</f>
        <v>0</v>
      </c>
      <c r="R85" s="376">
        <f t="shared" si="91"/>
        <v>0</v>
      </c>
      <c r="S85" s="376">
        <f t="shared" si="91"/>
        <v>0</v>
      </c>
      <c r="T85" s="376">
        <f t="shared" si="91"/>
        <v>0</v>
      </c>
      <c r="U85" s="376">
        <f t="shared" ref="U85:U99" si="92">P85-J85</f>
        <v>0</v>
      </c>
      <c r="V85" s="163" t="s">
        <v>20</v>
      </c>
    </row>
    <row r="86" spans="1:22" ht="47.25">
      <c r="A86" s="146" t="s">
        <v>129</v>
      </c>
      <c r="B86" s="31" t="str">
        <f>'Форма 1'!C86</f>
        <v>Инвестиционные проекты, предусмотренные схемой и программой развития Единой энергетической системы России, всего, в том числе:</v>
      </c>
      <c r="C86" s="126" t="str">
        <f>'Форма 1'!D86</f>
        <v>Г</v>
      </c>
      <c r="D86" s="147" t="s">
        <v>146</v>
      </c>
      <c r="E86" s="376">
        <v>0</v>
      </c>
      <c r="F86" s="376">
        <v>0</v>
      </c>
      <c r="G86" s="147">
        <v>0</v>
      </c>
      <c r="H86" s="147">
        <v>0</v>
      </c>
      <c r="I86" s="147">
        <v>0</v>
      </c>
      <c r="J86" s="148">
        <v>0</v>
      </c>
      <c r="K86" s="376">
        <v>0</v>
      </c>
      <c r="L86" s="376">
        <v>0</v>
      </c>
      <c r="M86" s="376">
        <v>0</v>
      </c>
      <c r="N86" s="147">
        <v>0</v>
      </c>
      <c r="O86" s="147">
        <v>0</v>
      </c>
      <c r="P86" s="148">
        <v>0</v>
      </c>
      <c r="Q86" s="376">
        <f t="shared" si="91"/>
        <v>0</v>
      </c>
      <c r="R86" s="376">
        <f t="shared" si="91"/>
        <v>0</v>
      </c>
      <c r="S86" s="376">
        <f t="shared" si="91"/>
        <v>0</v>
      </c>
      <c r="T86" s="376">
        <f t="shared" si="91"/>
        <v>0</v>
      </c>
      <c r="U86" s="376">
        <f t="shared" si="92"/>
        <v>0</v>
      </c>
      <c r="V86" s="164" t="s">
        <v>20</v>
      </c>
    </row>
    <row r="87" spans="1:22" ht="47.25">
      <c r="A87" s="146" t="s">
        <v>131</v>
      </c>
      <c r="B87" s="31" t="str">
        <f>'Форма 1'!C87</f>
        <v>Инвестиционные проекты, предусмотренные схемой и программой развития субъекта Российской Федерации, всего, в том числе:</v>
      </c>
      <c r="C87" s="126" t="str">
        <f>'Форма 1'!D87</f>
        <v>Г</v>
      </c>
      <c r="D87" s="147" t="s">
        <v>146</v>
      </c>
      <c r="E87" s="376">
        <v>0</v>
      </c>
      <c r="F87" s="376">
        <v>0</v>
      </c>
      <c r="G87" s="147">
        <v>0</v>
      </c>
      <c r="H87" s="147">
        <v>0</v>
      </c>
      <c r="I87" s="147">
        <v>0</v>
      </c>
      <c r="J87" s="148">
        <v>0</v>
      </c>
      <c r="K87" s="376">
        <v>0</v>
      </c>
      <c r="L87" s="376">
        <v>0</v>
      </c>
      <c r="M87" s="376">
        <v>0</v>
      </c>
      <c r="N87" s="147">
        <v>0</v>
      </c>
      <c r="O87" s="147">
        <v>0</v>
      </c>
      <c r="P87" s="148">
        <v>0</v>
      </c>
      <c r="Q87" s="376">
        <f t="shared" ref="Q87:Q88" si="93">L87-F87</f>
        <v>0</v>
      </c>
      <c r="R87" s="376">
        <f t="shared" ref="R87:R88" si="94">M87-G87</f>
        <v>0</v>
      </c>
      <c r="S87" s="376">
        <f t="shared" ref="S87:S88" si="95">N87-H87</f>
        <v>0</v>
      </c>
      <c r="T87" s="376">
        <f t="shared" ref="T87:T88" si="96">O87-I87</f>
        <v>0</v>
      </c>
      <c r="U87" s="376">
        <f t="shared" ref="U87:U88" si="97">P87-J87</f>
        <v>0</v>
      </c>
      <c r="V87" s="164" t="s">
        <v>20</v>
      </c>
    </row>
    <row r="88" spans="1:22" ht="39" customHeight="1">
      <c r="A88" s="142" t="s">
        <v>133</v>
      </c>
      <c r="B88" s="50" t="str">
        <f>'Форма 1'!C88</f>
        <v>Прочее новое строительство объектов электросетевого хозяйства, всего, в том числе:</v>
      </c>
      <c r="C88" s="127" t="str">
        <f>'Форма 1'!D88</f>
        <v>Г</v>
      </c>
      <c r="D88" s="143" t="s">
        <v>146</v>
      </c>
      <c r="E88" s="376">
        <v>0</v>
      </c>
      <c r="F88" s="376">
        <v>0</v>
      </c>
      <c r="G88" s="143">
        <v>0</v>
      </c>
      <c r="H88" s="143">
        <v>0</v>
      </c>
      <c r="I88" s="143">
        <v>0</v>
      </c>
      <c r="J88" s="144">
        <v>0</v>
      </c>
      <c r="K88" s="376">
        <v>0</v>
      </c>
      <c r="L88" s="376">
        <v>0</v>
      </c>
      <c r="M88" s="376">
        <v>0</v>
      </c>
      <c r="N88" s="143">
        <v>0</v>
      </c>
      <c r="O88" s="143">
        <v>0</v>
      </c>
      <c r="P88" s="144">
        <v>0</v>
      </c>
      <c r="Q88" s="376">
        <f t="shared" si="93"/>
        <v>0</v>
      </c>
      <c r="R88" s="376">
        <f t="shared" si="94"/>
        <v>0</v>
      </c>
      <c r="S88" s="376">
        <f t="shared" si="95"/>
        <v>0</v>
      </c>
      <c r="T88" s="376">
        <f t="shared" si="96"/>
        <v>0</v>
      </c>
      <c r="U88" s="376">
        <f t="shared" si="97"/>
        <v>0</v>
      </c>
      <c r="V88" s="163" t="s">
        <v>20</v>
      </c>
    </row>
    <row r="89" spans="1:22" ht="38.25" customHeight="1">
      <c r="A89" s="142" t="s">
        <v>135</v>
      </c>
      <c r="B89" s="50" t="str">
        <f>'Форма 1'!C89</f>
        <v>Покупка земельных участков для целей реализации инвестиционных проектов, всего, в том числе:</v>
      </c>
      <c r="C89" s="127" t="str">
        <f>'Форма 1'!D89</f>
        <v>Г</v>
      </c>
      <c r="D89" s="143" t="s">
        <v>146</v>
      </c>
      <c r="E89" s="376">
        <v>0</v>
      </c>
      <c r="F89" s="376">
        <v>0</v>
      </c>
      <c r="G89" s="143">
        <v>0</v>
      </c>
      <c r="H89" s="143">
        <v>0</v>
      </c>
      <c r="I89" s="143">
        <v>0</v>
      </c>
      <c r="J89" s="144">
        <v>0</v>
      </c>
      <c r="K89" s="376">
        <v>0</v>
      </c>
      <c r="L89" s="376">
        <v>0</v>
      </c>
      <c r="M89" s="376">
        <v>0</v>
      </c>
      <c r="N89" s="143">
        <v>0</v>
      </c>
      <c r="O89" s="143">
        <v>0</v>
      </c>
      <c r="P89" s="144">
        <v>0</v>
      </c>
      <c r="Q89" s="376">
        <f t="shared" si="91"/>
        <v>0</v>
      </c>
      <c r="R89" s="376">
        <f t="shared" si="91"/>
        <v>0</v>
      </c>
      <c r="S89" s="376">
        <f t="shared" si="91"/>
        <v>0</v>
      </c>
      <c r="T89" s="376">
        <f t="shared" si="91"/>
        <v>0</v>
      </c>
      <c r="U89" s="376">
        <f t="shared" si="92"/>
        <v>0</v>
      </c>
      <c r="V89" s="163" t="s">
        <v>20</v>
      </c>
    </row>
    <row r="90" spans="1:22" ht="26.25" customHeight="1">
      <c r="A90" s="142" t="s">
        <v>137</v>
      </c>
      <c r="B90" s="25" t="str">
        <f>'Форма 1'!C90</f>
        <v>Прочие инвестиционные проекты, всего, в том числе:</v>
      </c>
      <c r="C90" s="127" t="str">
        <f>'Форма 1'!D90</f>
        <v>Г</v>
      </c>
      <c r="D90" s="143" t="s">
        <v>146</v>
      </c>
      <c r="E90" s="376">
        <f t="shared" ref="E90" si="98">SUM(E91:E99)</f>
        <v>0</v>
      </c>
      <c r="F90" s="376">
        <f t="shared" ref="F90:J90" si="99">SUM(F91:F99)</f>
        <v>0</v>
      </c>
      <c r="G90" s="143">
        <f t="shared" si="99"/>
        <v>0</v>
      </c>
      <c r="H90" s="143">
        <f t="shared" si="99"/>
        <v>0</v>
      </c>
      <c r="I90" s="143">
        <f t="shared" si="99"/>
        <v>0</v>
      </c>
      <c r="J90" s="144">
        <f t="shared" si="99"/>
        <v>0</v>
      </c>
      <c r="K90" s="376">
        <f>MAX(K91:K99)</f>
        <v>0</v>
      </c>
      <c r="L90" s="376">
        <f t="shared" ref="L90:U90" si="100">SUM(L91:L99)</f>
        <v>0</v>
      </c>
      <c r="M90" s="376">
        <f t="shared" si="100"/>
        <v>0</v>
      </c>
      <c r="N90" s="143">
        <f t="shared" si="100"/>
        <v>0</v>
      </c>
      <c r="O90" s="143">
        <f t="shared" si="100"/>
        <v>0</v>
      </c>
      <c r="P90" s="144">
        <f t="shared" si="100"/>
        <v>0</v>
      </c>
      <c r="Q90" s="376">
        <f t="shared" si="100"/>
        <v>0</v>
      </c>
      <c r="R90" s="376">
        <f t="shared" si="100"/>
        <v>0</v>
      </c>
      <c r="S90" s="376">
        <f t="shared" si="100"/>
        <v>0</v>
      </c>
      <c r="T90" s="376">
        <f t="shared" si="100"/>
        <v>0</v>
      </c>
      <c r="U90" s="376">
        <f t="shared" si="100"/>
        <v>0</v>
      </c>
      <c r="V90" s="163" t="s">
        <v>20</v>
      </c>
    </row>
    <row r="91" spans="1:22" ht="31.5">
      <c r="A91" s="154" t="s">
        <v>137</v>
      </c>
      <c r="B91" s="48" t="str">
        <f>'Форма 1'!C91</f>
        <v>Приобретение экскаватора-погрузчика CAT 432F2LRC с дополнительным оборудованием (1 ед.)</v>
      </c>
      <c r="C91" s="49" t="str">
        <f>'Форма 1'!D91</f>
        <v>K_4.1</v>
      </c>
      <c r="D91" s="155" t="s">
        <v>146</v>
      </c>
      <c r="E91" s="376">
        <v>0</v>
      </c>
      <c r="F91" s="376">
        <v>0</v>
      </c>
      <c r="G91" s="155">
        <v>0</v>
      </c>
      <c r="H91" s="155">
        <v>0</v>
      </c>
      <c r="I91" s="155">
        <v>0</v>
      </c>
      <c r="J91" s="156">
        <v>0</v>
      </c>
      <c r="K91" s="376">
        <v>0</v>
      </c>
      <c r="L91" s="376">
        <v>0</v>
      </c>
      <c r="M91" s="376">
        <v>0</v>
      </c>
      <c r="N91" s="155">
        <v>0</v>
      </c>
      <c r="O91" s="155">
        <v>0</v>
      </c>
      <c r="P91" s="156">
        <v>0</v>
      </c>
      <c r="Q91" s="376">
        <f t="shared" si="91"/>
        <v>0</v>
      </c>
      <c r="R91" s="376">
        <f t="shared" si="91"/>
        <v>0</v>
      </c>
      <c r="S91" s="376">
        <f t="shared" si="91"/>
        <v>0</v>
      </c>
      <c r="T91" s="376">
        <f t="shared" si="91"/>
        <v>0</v>
      </c>
      <c r="U91" s="376">
        <f t="shared" si="92"/>
        <v>0</v>
      </c>
      <c r="V91" s="166" t="s">
        <v>164</v>
      </c>
    </row>
    <row r="92" spans="1:22" ht="15.75">
      <c r="A92" s="154" t="s">
        <v>137</v>
      </c>
      <c r="B92" s="48" t="str">
        <f>'Форма 1'!C92</f>
        <v>Приобретение передвижных ДЭС 100 и 60 киловатт (2ед.)</v>
      </c>
      <c r="C92" s="49" t="str">
        <f>'Форма 1'!D92</f>
        <v>K_4.2</v>
      </c>
      <c r="D92" s="155" t="s">
        <v>146</v>
      </c>
      <c r="E92" s="376">
        <v>0</v>
      </c>
      <c r="F92" s="376">
        <v>0</v>
      </c>
      <c r="G92" s="155">
        <v>0</v>
      </c>
      <c r="H92" s="155">
        <v>0</v>
      </c>
      <c r="I92" s="155">
        <v>0</v>
      </c>
      <c r="J92" s="156">
        <v>0</v>
      </c>
      <c r="K92" s="376">
        <v>0</v>
      </c>
      <c r="L92" s="376">
        <v>0</v>
      </c>
      <c r="M92" s="376">
        <v>0</v>
      </c>
      <c r="N92" s="155">
        <v>0</v>
      </c>
      <c r="O92" s="155">
        <v>0</v>
      </c>
      <c r="P92" s="156">
        <v>0</v>
      </c>
      <c r="Q92" s="376">
        <f t="shared" si="91"/>
        <v>0</v>
      </c>
      <c r="R92" s="376">
        <f t="shared" si="91"/>
        <v>0</v>
      </c>
      <c r="S92" s="376">
        <f t="shared" si="91"/>
        <v>0</v>
      </c>
      <c r="T92" s="376">
        <f t="shared" si="91"/>
        <v>0</v>
      </c>
      <c r="U92" s="376">
        <f t="shared" si="92"/>
        <v>0</v>
      </c>
      <c r="V92" s="166" t="s">
        <v>164</v>
      </c>
    </row>
    <row r="93" spans="1:22" ht="31.5">
      <c r="A93" s="154" t="s">
        <v>137</v>
      </c>
      <c r="B93" s="48" t="str">
        <f>'Форма 1'!C93</f>
        <v>Приобретение легкового автомобиля для нужд ЗАО "НРЭС" (1 ед.)</v>
      </c>
      <c r="C93" s="49" t="str">
        <f>'Форма 1'!D93</f>
        <v>K_4.3</v>
      </c>
      <c r="D93" s="155" t="s">
        <v>146</v>
      </c>
      <c r="E93" s="376">
        <v>0</v>
      </c>
      <c r="F93" s="376">
        <v>0</v>
      </c>
      <c r="G93" s="155">
        <v>0</v>
      </c>
      <c r="H93" s="155">
        <v>0</v>
      </c>
      <c r="I93" s="155">
        <v>0</v>
      </c>
      <c r="J93" s="156">
        <v>0</v>
      </c>
      <c r="K93" s="376">
        <v>0</v>
      </c>
      <c r="L93" s="376">
        <v>0</v>
      </c>
      <c r="M93" s="376">
        <v>0</v>
      </c>
      <c r="N93" s="155">
        <v>0</v>
      </c>
      <c r="O93" s="155">
        <v>0</v>
      </c>
      <c r="P93" s="156">
        <v>0</v>
      </c>
      <c r="Q93" s="376">
        <f t="shared" si="91"/>
        <v>0</v>
      </c>
      <c r="R93" s="376">
        <f t="shared" si="91"/>
        <v>0</v>
      </c>
      <c r="S93" s="376">
        <f t="shared" si="91"/>
        <v>0</v>
      </c>
      <c r="T93" s="376">
        <f t="shared" si="91"/>
        <v>0</v>
      </c>
      <c r="U93" s="376">
        <f t="shared" si="92"/>
        <v>0</v>
      </c>
      <c r="V93" s="166" t="s">
        <v>164</v>
      </c>
    </row>
    <row r="94" spans="1:22" ht="15.75">
      <c r="A94" s="154" t="s">
        <v>137</v>
      </c>
      <c r="B94" s="48" t="str">
        <f>'Форма 1'!C94</f>
        <v>Приобретение бензопилы МS 361 (3,4кВт,45 см) (1 ед.)</v>
      </c>
      <c r="C94" s="49" t="str">
        <f>'Форма 1'!D94</f>
        <v>K_4.4</v>
      </c>
      <c r="D94" s="155" t="s">
        <v>146</v>
      </c>
      <c r="E94" s="376">
        <v>0</v>
      </c>
      <c r="F94" s="376">
        <v>0</v>
      </c>
      <c r="G94" s="155">
        <v>0</v>
      </c>
      <c r="H94" s="155">
        <v>0</v>
      </c>
      <c r="I94" s="155">
        <v>0</v>
      </c>
      <c r="J94" s="156">
        <v>0</v>
      </c>
      <c r="K94" s="376">
        <v>0</v>
      </c>
      <c r="L94" s="376">
        <v>0</v>
      </c>
      <c r="M94" s="376">
        <v>0</v>
      </c>
      <c r="N94" s="155">
        <v>0</v>
      </c>
      <c r="O94" s="155">
        <v>0</v>
      </c>
      <c r="P94" s="156">
        <v>0</v>
      </c>
      <c r="Q94" s="376">
        <f t="shared" si="91"/>
        <v>0</v>
      </c>
      <c r="R94" s="376">
        <f t="shared" si="91"/>
        <v>0</v>
      </c>
      <c r="S94" s="376">
        <f t="shared" si="91"/>
        <v>0</v>
      </c>
      <c r="T94" s="376">
        <f t="shared" si="91"/>
        <v>0</v>
      </c>
      <c r="U94" s="376">
        <f t="shared" si="92"/>
        <v>0</v>
      </c>
      <c r="V94" s="166" t="s">
        <v>164</v>
      </c>
    </row>
    <row r="95" spans="1:22" ht="63">
      <c r="A95" s="154" t="s">
        <v>137</v>
      </c>
      <c r="B95" s="48" t="str">
        <f>'Форма 1'!C95</f>
        <v>Монтаж беспроводной системы пожарной сигнализации и речевого оповещения о пожере в здании Диспетчерской РЭС по адресу: РС(Я), г.Нерюнгри, ул.Комсомольская, д.31 (1 ед.)</v>
      </c>
      <c r="C95" s="49" t="str">
        <f>'Форма 1'!D95</f>
        <v>K_4.5</v>
      </c>
      <c r="D95" s="155" t="s">
        <v>146</v>
      </c>
      <c r="E95" s="376">
        <v>0</v>
      </c>
      <c r="F95" s="376">
        <v>0</v>
      </c>
      <c r="G95" s="155">
        <v>0</v>
      </c>
      <c r="H95" s="155">
        <v>0</v>
      </c>
      <c r="I95" s="155">
        <v>0</v>
      </c>
      <c r="J95" s="156">
        <v>0</v>
      </c>
      <c r="K95" s="376">
        <v>0</v>
      </c>
      <c r="L95" s="376">
        <v>0</v>
      </c>
      <c r="M95" s="376">
        <v>0</v>
      </c>
      <c r="N95" s="155">
        <v>0</v>
      </c>
      <c r="O95" s="155">
        <v>0</v>
      </c>
      <c r="P95" s="156">
        <v>0</v>
      </c>
      <c r="Q95" s="376">
        <f t="shared" si="91"/>
        <v>0</v>
      </c>
      <c r="R95" s="376">
        <f t="shared" si="91"/>
        <v>0</v>
      </c>
      <c r="S95" s="376">
        <f t="shared" si="91"/>
        <v>0</v>
      </c>
      <c r="T95" s="376">
        <f t="shared" si="91"/>
        <v>0</v>
      </c>
      <c r="U95" s="376">
        <f t="shared" si="92"/>
        <v>0</v>
      </c>
      <c r="V95" s="166" t="s">
        <v>164</v>
      </c>
    </row>
    <row r="96" spans="1:22" ht="31.5">
      <c r="A96" s="154" t="s">
        <v>137</v>
      </c>
      <c r="B96" s="48" t="str">
        <f>'Форма 1'!C96</f>
        <v>Приобретение выключателя автом. ВА 5341-330010 1000А-690АС-УХЛЗ-КЭАЗ (1 ед.)</v>
      </c>
      <c r="C96" s="49" t="str">
        <f>'Форма 1'!D96</f>
        <v>K_4.6</v>
      </c>
      <c r="D96" s="155" t="s">
        <v>146</v>
      </c>
      <c r="E96" s="376">
        <v>0</v>
      </c>
      <c r="F96" s="376">
        <v>0</v>
      </c>
      <c r="G96" s="155">
        <v>0</v>
      </c>
      <c r="H96" s="155">
        <v>0</v>
      </c>
      <c r="I96" s="155">
        <v>0</v>
      </c>
      <c r="J96" s="156">
        <v>0</v>
      </c>
      <c r="K96" s="376">
        <v>0</v>
      </c>
      <c r="L96" s="376">
        <v>0</v>
      </c>
      <c r="M96" s="376">
        <v>0</v>
      </c>
      <c r="N96" s="155">
        <v>0</v>
      </c>
      <c r="O96" s="155">
        <v>0</v>
      </c>
      <c r="P96" s="156">
        <v>0</v>
      </c>
      <c r="Q96" s="376">
        <f t="shared" si="91"/>
        <v>0</v>
      </c>
      <c r="R96" s="376">
        <f t="shared" si="91"/>
        <v>0</v>
      </c>
      <c r="S96" s="376">
        <f t="shared" si="91"/>
        <v>0</v>
      </c>
      <c r="T96" s="376">
        <f t="shared" si="91"/>
        <v>0</v>
      </c>
      <c r="U96" s="376">
        <f t="shared" si="92"/>
        <v>0</v>
      </c>
      <c r="V96" s="166" t="s">
        <v>164</v>
      </c>
    </row>
    <row r="97" spans="1:22" ht="15.75">
      <c r="A97" s="154" t="s">
        <v>137</v>
      </c>
      <c r="B97" s="48" t="str">
        <f>'Форма 1'!C97</f>
        <v>Приобретение Сервера Тринити М2005126 (1 ед.)</v>
      </c>
      <c r="C97" s="49" t="str">
        <f>'Форма 1'!D97</f>
        <v>K_4.7</v>
      </c>
      <c r="D97" s="155" t="s">
        <v>146</v>
      </c>
      <c r="E97" s="376">
        <v>0</v>
      </c>
      <c r="F97" s="376">
        <v>0</v>
      </c>
      <c r="G97" s="155">
        <v>0</v>
      </c>
      <c r="H97" s="155">
        <v>0</v>
      </c>
      <c r="I97" s="155">
        <v>0</v>
      </c>
      <c r="J97" s="156">
        <v>0</v>
      </c>
      <c r="K97" s="376">
        <v>0</v>
      </c>
      <c r="L97" s="376">
        <v>0</v>
      </c>
      <c r="M97" s="376">
        <v>0</v>
      </c>
      <c r="N97" s="155">
        <v>0</v>
      </c>
      <c r="O97" s="155">
        <v>0</v>
      </c>
      <c r="P97" s="156">
        <v>0</v>
      </c>
      <c r="Q97" s="376">
        <f t="shared" si="91"/>
        <v>0</v>
      </c>
      <c r="R97" s="376">
        <f t="shared" si="91"/>
        <v>0</v>
      </c>
      <c r="S97" s="376">
        <f t="shared" si="91"/>
        <v>0</v>
      </c>
      <c r="T97" s="376">
        <f t="shared" si="91"/>
        <v>0</v>
      </c>
      <c r="U97" s="376">
        <f t="shared" si="92"/>
        <v>0</v>
      </c>
      <c r="V97" s="166" t="s">
        <v>164</v>
      </c>
    </row>
    <row r="98" spans="1:22" ht="47.25">
      <c r="A98" s="154" t="s">
        <v>137</v>
      </c>
      <c r="B98" s="48" t="str">
        <f>'Форма 1'!C98</f>
        <v>Монтаж систем контроля и управления доступом на объект (СКУД) - здание Диспетчерской РЭС по адресу: РС(Я), г.Нерюнгри, ул.Комсомольская, д.31 (1 ед.)</v>
      </c>
      <c r="C98" s="49" t="str">
        <f>'Форма 1'!D98</f>
        <v>K_4.8</v>
      </c>
      <c r="D98" s="155" t="s">
        <v>146</v>
      </c>
      <c r="E98" s="376">
        <v>0</v>
      </c>
      <c r="F98" s="376">
        <v>0</v>
      </c>
      <c r="G98" s="155">
        <v>0</v>
      </c>
      <c r="H98" s="155">
        <v>0</v>
      </c>
      <c r="I98" s="155">
        <v>0</v>
      </c>
      <c r="J98" s="156">
        <v>0</v>
      </c>
      <c r="K98" s="376">
        <v>0</v>
      </c>
      <c r="L98" s="376">
        <v>0</v>
      </c>
      <c r="M98" s="376">
        <v>0</v>
      </c>
      <c r="N98" s="155">
        <v>0</v>
      </c>
      <c r="O98" s="155">
        <v>0</v>
      </c>
      <c r="P98" s="156">
        <v>0</v>
      </c>
      <c r="Q98" s="376">
        <f t="shared" si="91"/>
        <v>0</v>
      </c>
      <c r="R98" s="376">
        <f t="shared" si="91"/>
        <v>0</v>
      </c>
      <c r="S98" s="376">
        <f t="shared" si="91"/>
        <v>0</v>
      </c>
      <c r="T98" s="376">
        <f t="shared" si="91"/>
        <v>0</v>
      </c>
      <c r="U98" s="376">
        <f t="shared" si="92"/>
        <v>0</v>
      </c>
      <c r="V98" s="166" t="s">
        <v>164</v>
      </c>
    </row>
    <row r="99" spans="1:22" ht="31.5">
      <c r="A99" s="154" t="s">
        <v>137</v>
      </c>
      <c r="B99" s="48" t="str">
        <f>'Форма 1'!C99</f>
        <v>Приобретение электрогенератора DY6500LXW, с функцией сварки ,с колесами Huter (1 ед.)</v>
      </c>
      <c r="C99" s="49" t="str">
        <f>'Форма 1'!D99</f>
        <v>K_4.9</v>
      </c>
      <c r="D99" s="155" t="s">
        <v>146</v>
      </c>
      <c r="E99" s="376">
        <v>0</v>
      </c>
      <c r="F99" s="376">
        <v>0</v>
      </c>
      <c r="G99" s="155">
        <v>0</v>
      </c>
      <c r="H99" s="155">
        <v>0</v>
      </c>
      <c r="I99" s="155">
        <v>0</v>
      </c>
      <c r="J99" s="156">
        <v>0</v>
      </c>
      <c r="K99" s="376">
        <v>0</v>
      </c>
      <c r="L99" s="376">
        <v>0</v>
      </c>
      <c r="M99" s="376">
        <v>0</v>
      </c>
      <c r="N99" s="155">
        <v>0</v>
      </c>
      <c r="O99" s="155">
        <v>0</v>
      </c>
      <c r="P99" s="156">
        <v>0</v>
      </c>
      <c r="Q99" s="376">
        <f t="shared" si="91"/>
        <v>0</v>
      </c>
      <c r="R99" s="376">
        <f t="shared" si="91"/>
        <v>0</v>
      </c>
      <c r="S99" s="376">
        <f t="shared" si="91"/>
        <v>0</v>
      </c>
      <c r="T99" s="376">
        <f t="shared" si="91"/>
        <v>0</v>
      </c>
      <c r="U99" s="376">
        <f t="shared" si="92"/>
        <v>0</v>
      </c>
      <c r="V99" s="166" t="s">
        <v>164</v>
      </c>
    </row>
  </sheetData>
  <mergeCells count="15">
    <mergeCell ref="V17:V19"/>
    <mergeCell ref="E18:J18"/>
    <mergeCell ref="K18:P18"/>
    <mergeCell ref="B5:V5"/>
    <mergeCell ref="B6:V6"/>
    <mergeCell ref="B8:V8"/>
    <mergeCell ref="B11:V11"/>
    <mergeCell ref="B13:V13"/>
    <mergeCell ref="B14:V14"/>
    <mergeCell ref="Q17:U18"/>
    <mergeCell ref="A17:A19"/>
    <mergeCell ref="B17:B19"/>
    <mergeCell ref="C17:C19"/>
    <mergeCell ref="D17:D19"/>
    <mergeCell ref="E17:P17"/>
  </mergeCells>
  <pageMargins left="0.70866141732283472" right="0.70866141732283472" top="0.74803149606299213" bottom="0.74803149606299213" header="0.31496062992125984" footer="0.31496062992125984"/>
  <pageSetup paperSize="9" scale="40" fitToHeight="1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"/>
  <sheetViews>
    <sheetView zoomScale="80" zoomScaleNormal="80" workbookViewId="0">
      <selection activeCell="C22" sqref="C22:C99"/>
    </sheetView>
  </sheetViews>
  <sheetFormatPr defaultRowHeight="15" outlineLevelRow="1"/>
  <cols>
    <col min="1" max="1" width="12.85546875" style="129" customWidth="1"/>
    <col min="2" max="2" width="63.5703125" style="167" customWidth="1"/>
    <col min="3" max="3" width="13" style="129" customWidth="1"/>
    <col min="4" max="4" width="15.140625" style="129" customWidth="1"/>
    <col min="5" max="10" width="14.5703125" style="129" customWidth="1"/>
    <col min="11" max="11" width="14.5703125" style="130" customWidth="1"/>
    <col min="12" max="12" width="15.7109375" style="159" customWidth="1"/>
    <col min="13" max="18" width="9.140625" style="129"/>
    <col min="19" max="19" width="14.140625" style="130" customWidth="1"/>
    <col min="20" max="26" width="9.140625" style="129"/>
    <col min="27" max="27" width="35.5703125" style="129" customWidth="1"/>
    <col min="28" max="16384" width="9.140625" style="129"/>
  </cols>
  <sheetData>
    <row r="1" spans="1:27" ht="18.75">
      <c r="A1" s="128"/>
      <c r="AA1" s="247" t="s">
        <v>210</v>
      </c>
    </row>
    <row r="2" spans="1:27" ht="18.75">
      <c r="A2" s="128"/>
      <c r="AA2" s="247" t="s">
        <v>0</v>
      </c>
    </row>
    <row r="3" spans="1:27" ht="18.75">
      <c r="A3" s="128"/>
      <c r="AA3" s="247" t="s">
        <v>151</v>
      </c>
    </row>
    <row r="4" spans="1:27" ht="18.75">
      <c r="A4" s="128"/>
    </row>
    <row r="5" spans="1:27" ht="15.75">
      <c r="A5" s="531" t="s">
        <v>204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</row>
    <row r="6" spans="1:27" ht="15.75">
      <c r="A6" s="531" t="str">
        <f>Форма_4!B6</f>
        <v>за  2020 год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</row>
    <row r="7" spans="1:27" ht="15.75">
      <c r="A7" s="175"/>
      <c r="B7" s="255"/>
      <c r="C7" s="175"/>
      <c r="D7" s="175"/>
      <c r="E7" s="175"/>
      <c r="F7" s="175"/>
      <c r="G7" s="175"/>
      <c r="H7" s="175"/>
      <c r="I7" s="175"/>
      <c r="J7" s="175"/>
      <c r="K7" s="252"/>
      <c r="L7" s="253"/>
      <c r="M7" s="175"/>
      <c r="N7" s="175"/>
      <c r="O7" s="175"/>
      <c r="P7" s="175"/>
      <c r="Q7" s="175"/>
      <c r="R7" s="175"/>
      <c r="S7" s="252"/>
      <c r="T7" s="175"/>
      <c r="U7" s="175"/>
      <c r="V7" s="175"/>
      <c r="W7" s="175"/>
      <c r="X7" s="175"/>
      <c r="Y7" s="175"/>
      <c r="Z7" s="175"/>
      <c r="AA7" s="175"/>
    </row>
    <row r="8" spans="1:27" ht="15.75" outlineLevel="1">
      <c r="A8" s="531" t="str">
        <f>Форма_4!B8</f>
        <v>Отчет  о реализации инвестиционной программы Закрытого акционерного общества "Нерюнгринские районные электрические сети"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</row>
    <row r="9" spans="1:27" ht="15" customHeight="1" outlineLevel="1">
      <c r="A9" s="534" t="s">
        <v>153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</row>
    <row r="10" spans="1:27" ht="15.75" outlineLevel="1">
      <c r="A10" s="175"/>
      <c r="B10" s="255"/>
      <c r="C10" s="175"/>
      <c r="D10" s="175"/>
      <c r="E10" s="175"/>
      <c r="F10" s="175"/>
      <c r="G10" s="175"/>
      <c r="H10" s="175"/>
      <c r="I10" s="175"/>
      <c r="J10" s="175"/>
      <c r="K10" s="252"/>
      <c r="L10" s="253"/>
      <c r="M10" s="175"/>
      <c r="N10" s="175"/>
      <c r="O10" s="175"/>
      <c r="P10" s="175"/>
      <c r="Q10" s="175"/>
      <c r="R10" s="175"/>
      <c r="S10" s="252"/>
      <c r="T10" s="175"/>
      <c r="U10" s="175"/>
      <c r="V10" s="175"/>
      <c r="W10" s="175"/>
      <c r="X10" s="175"/>
      <c r="Y10" s="175"/>
      <c r="Z10" s="175"/>
      <c r="AA10" s="175"/>
    </row>
    <row r="11" spans="1:27" ht="15.75" outlineLevel="1">
      <c r="A11" s="531" t="str">
        <f>Форма_4!B11</f>
        <v>Год раскрытия информации: 2021 год</v>
      </c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</row>
    <row r="12" spans="1:27" ht="15.75" outlineLevel="1">
      <c r="A12" s="175"/>
      <c r="B12" s="255"/>
      <c r="C12" s="175"/>
      <c r="D12" s="175"/>
      <c r="E12" s="175"/>
      <c r="F12" s="175"/>
      <c r="G12" s="175"/>
      <c r="H12" s="175"/>
      <c r="I12" s="175"/>
      <c r="J12" s="175"/>
      <c r="K12" s="252"/>
      <c r="L12" s="253"/>
      <c r="M12" s="175"/>
      <c r="N12" s="175"/>
      <c r="O12" s="175"/>
      <c r="P12" s="175"/>
      <c r="Q12" s="175"/>
      <c r="R12" s="175"/>
      <c r="S12" s="252"/>
      <c r="T12" s="175"/>
      <c r="U12" s="175"/>
      <c r="V12" s="175"/>
      <c r="W12" s="175"/>
      <c r="X12" s="175"/>
      <c r="Y12" s="175"/>
      <c r="Z12" s="175"/>
      <c r="AA12" s="175"/>
    </row>
    <row r="13" spans="1:27" ht="15.75" outlineLevel="1">
      <c r="A13" s="531" t="str">
        <f>Форма_4!B13</f>
        <v>Утвержденные плановые значения показателей приведены в соответствии с  приказом Министерства ЖКХ и энергетики Республики Саха (Якутия) от 30.12.2020 №685-ОД</v>
      </c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</row>
    <row r="14" spans="1:27" ht="15.75" outlineLevel="1">
      <c r="A14" s="248"/>
      <c r="B14" s="255"/>
      <c r="C14" s="175"/>
      <c r="D14" s="175"/>
      <c r="E14" s="175"/>
      <c r="F14" s="175"/>
      <c r="G14" s="248" t="s">
        <v>154</v>
      </c>
      <c r="H14" s="175"/>
      <c r="I14" s="175"/>
      <c r="J14" s="175"/>
      <c r="K14" s="252"/>
      <c r="L14" s="253"/>
      <c r="M14" s="175"/>
      <c r="N14" s="175"/>
      <c r="O14" s="175"/>
      <c r="P14" s="175"/>
      <c r="Q14" s="175"/>
      <c r="R14" s="175"/>
      <c r="S14" s="252"/>
      <c r="T14" s="175"/>
      <c r="U14" s="175"/>
      <c r="V14" s="175"/>
      <c r="W14" s="175"/>
      <c r="X14" s="175"/>
      <c r="Y14" s="175"/>
      <c r="Z14" s="175"/>
      <c r="AA14" s="175"/>
    </row>
    <row r="15" spans="1:27" outlineLevel="1"/>
    <row r="17" spans="1:27" s="130" customFormat="1">
      <c r="A17" s="519" t="s">
        <v>155</v>
      </c>
      <c r="B17" s="519" t="s">
        <v>156</v>
      </c>
      <c r="C17" s="519" t="s">
        <v>4</v>
      </c>
      <c r="D17" s="519" t="s">
        <v>197</v>
      </c>
      <c r="E17" s="521" t="s">
        <v>209</v>
      </c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3"/>
      <c r="T17" s="525" t="s">
        <v>200</v>
      </c>
      <c r="U17" s="526"/>
      <c r="V17" s="526"/>
      <c r="W17" s="526"/>
      <c r="X17" s="526"/>
      <c r="Y17" s="526"/>
      <c r="Z17" s="527"/>
      <c r="AA17" s="519" t="s">
        <v>159</v>
      </c>
    </row>
    <row r="18" spans="1:27" s="130" customFormat="1">
      <c r="A18" s="520"/>
      <c r="B18" s="520"/>
      <c r="C18" s="520"/>
      <c r="D18" s="520"/>
      <c r="E18" s="521" t="s">
        <v>9</v>
      </c>
      <c r="F18" s="522"/>
      <c r="G18" s="522"/>
      <c r="H18" s="522"/>
      <c r="I18" s="522"/>
      <c r="J18" s="522"/>
      <c r="K18" s="523"/>
      <c r="L18" s="521" t="s">
        <v>10</v>
      </c>
      <c r="M18" s="522"/>
      <c r="N18" s="522"/>
      <c r="O18" s="522"/>
      <c r="P18" s="522"/>
      <c r="Q18" s="522"/>
      <c r="R18" s="522"/>
      <c r="S18" s="523"/>
      <c r="T18" s="528"/>
      <c r="U18" s="529"/>
      <c r="V18" s="529"/>
      <c r="W18" s="529"/>
      <c r="X18" s="529"/>
      <c r="Y18" s="529"/>
      <c r="Z18" s="530"/>
      <c r="AA18" s="520"/>
    </row>
    <row r="19" spans="1:27" s="130" customFormat="1" ht="65.25" customHeight="1">
      <c r="A19" s="524"/>
      <c r="B19" s="524"/>
      <c r="C19" s="524"/>
      <c r="D19" s="524"/>
      <c r="E19" s="133" t="s">
        <v>187</v>
      </c>
      <c r="F19" s="133" t="s">
        <v>188</v>
      </c>
      <c r="G19" s="133" t="s">
        <v>205</v>
      </c>
      <c r="H19" s="133" t="s">
        <v>206</v>
      </c>
      <c r="I19" s="133" t="s">
        <v>207</v>
      </c>
      <c r="J19" s="133" t="s">
        <v>190</v>
      </c>
      <c r="K19" s="133" t="s">
        <v>1013</v>
      </c>
      <c r="L19" s="161" t="s">
        <v>208</v>
      </c>
      <c r="M19" s="133" t="s">
        <v>187</v>
      </c>
      <c r="N19" s="133" t="s">
        <v>188</v>
      </c>
      <c r="O19" s="133" t="s">
        <v>205</v>
      </c>
      <c r="P19" s="133" t="s">
        <v>206</v>
      </c>
      <c r="Q19" s="133" t="s">
        <v>207</v>
      </c>
      <c r="R19" s="133" t="s">
        <v>190</v>
      </c>
      <c r="S19" s="133" t="s">
        <v>1013</v>
      </c>
      <c r="T19" s="133" t="s">
        <v>187</v>
      </c>
      <c r="U19" s="133" t="s">
        <v>188</v>
      </c>
      <c r="V19" s="133" t="s">
        <v>205</v>
      </c>
      <c r="W19" s="133" t="s">
        <v>206</v>
      </c>
      <c r="X19" s="133" t="s">
        <v>207</v>
      </c>
      <c r="Y19" s="133" t="s">
        <v>190</v>
      </c>
      <c r="Z19" s="133" t="s">
        <v>1013</v>
      </c>
      <c r="AA19" s="524"/>
    </row>
    <row r="20" spans="1:27">
      <c r="A20" s="168">
        <v>1</v>
      </c>
      <c r="B20" s="168">
        <v>2</v>
      </c>
      <c r="C20" s="168">
        <v>3</v>
      </c>
      <c r="D20" s="168">
        <v>4</v>
      </c>
      <c r="E20" s="168">
        <v>5</v>
      </c>
      <c r="F20" s="168">
        <v>6</v>
      </c>
      <c r="G20" s="168">
        <v>7</v>
      </c>
      <c r="H20" s="168">
        <v>8</v>
      </c>
      <c r="I20" s="168">
        <v>9</v>
      </c>
      <c r="J20" s="168">
        <v>10</v>
      </c>
      <c r="K20" s="133">
        <v>11</v>
      </c>
      <c r="L20" s="169">
        <v>12</v>
      </c>
      <c r="M20" s="168">
        <v>13</v>
      </c>
      <c r="N20" s="168">
        <v>14</v>
      </c>
      <c r="O20" s="168">
        <v>15</v>
      </c>
      <c r="P20" s="168">
        <v>16</v>
      </c>
      <c r="Q20" s="168">
        <v>17</v>
      </c>
      <c r="R20" s="168">
        <v>18</v>
      </c>
      <c r="S20" s="133">
        <v>19</v>
      </c>
      <c r="T20" s="168">
        <v>20</v>
      </c>
      <c r="U20" s="168">
        <v>21</v>
      </c>
      <c r="V20" s="168">
        <v>22</v>
      </c>
      <c r="W20" s="168">
        <v>23</v>
      </c>
      <c r="X20" s="168">
        <v>24</v>
      </c>
      <c r="Y20" s="168">
        <v>25</v>
      </c>
      <c r="Z20" s="168">
        <v>26</v>
      </c>
      <c r="AA20" s="168">
        <v>27</v>
      </c>
    </row>
    <row r="21" spans="1:27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33"/>
      <c r="L21" s="169"/>
      <c r="M21" s="168"/>
      <c r="N21" s="168"/>
      <c r="O21" s="168"/>
      <c r="P21" s="168"/>
      <c r="Q21" s="168"/>
      <c r="R21" s="168"/>
      <c r="S21" s="133"/>
      <c r="T21" s="168"/>
      <c r="U21" s="168"/>
      <c r="V21" s="168"/>
      <c r="W21" s="168"/>
      <c r="X21" s="168"/>
      <c r="Y21" s="168"/>
      <c r="Z21" s="168"/>
      <c r="AA21" s="168"/>
    </row>
    <row r="22" spans="1:27" ht="15.75">
      <c r="A22" s="138" t="s">
        <v>18</v>
      </c>
      <c r="B22" s="18" t="str">
        <f>'Форма 1'!C22</f>
        <v>ВСЕГО по инвестиционной программе, в том числе:</v>
      </c>
      <c r="C22" s="68" t="str">
        <f>'Форма 1'!D22</f>
        <v>Г</v>
      </c>
      <c r="D22" s="81" t="s">
        <v>146</v>
      </c>
      <c r="E22" s="139">
        <f t="shared" ref="E22:K22" si="0">SUM(E23:E28)</f>
        <v>0</v>
      </c>
      <c r="F22" s="139">
        <f t="shared" si="0"/>
        <v>0</v>
      </c>
      <c r="G22" s="139">
        <f t="shared" si="0"/>
        <v>3.8149999999999999</v>
      </c>
      <c r="H22" s="139">
        <f t="shared" si="0"/>
        <v>0</v>
      </c>
      <c r="I22" s="139">
        <f t="shared" si="0"/>
        <v>0</v>
      </c>
      <c r="J22" s="139">
        <f t="shared" si="0"/>
        <v>0</v>
      </c>
      <c r="K22" s="140">
        <f t="shared" si="0"/>
        <v>70</v>
      </c>
      <c r="L22" s="391" t="s">
        <v>20</v>
      </c>
      <c r="M22" s="139">
        <f t="shared" ref="M22:S22" si="1">SUM(M23:M28)</f>
        <v>0</v>
      </c>
      <c r="N22" s="139">
        <f t="shared" si="1"/>
        <v>0</v>
      </c>
      <c r="O22" s="139">
        <f t="shared" si="1"/>
        <v>4.8449999999999998</v>
      </c>
      <c r="P22" s="139">
        <f t="shared" si="1"/>
        <v>0</v>
      </c>
      <c r="Q22" s="139">
        <f t="shared" si="1"/>
        <v>0.83799999999999997</v>
      </c>
      <c r="R22" s="139">
        <f t="shared" si="1"/>
        <v>0</v>
      </c>
      <c r="S22" s="140">
        <f t="shared" si="1"/>
        <v>85</v>
      </c>
      <c r="T22" s="139">
        <f t="shared" ref="T22:Z34" si="2">M22-E22</f>
        <v>0</v>
      </c>
      <c r="U22" s="139">
        <f t="shared" si="2"/>
        <v>0</v>
      </c>
      <c r="V22" s="139">
        <f t="shared" si="2"/>
        <v>1.0299999999999998</v>
      </c>
      <c r="W22" s="139">
        <f t="shared" si="2"/>
        <v>0</v>
      </c>
      <c r="X22" s="139">
        <f t="shared" si="2"/>
        <v>0.83799999999999997</v>
      </c>
      <c r="Y22" s="139">
        <f t="shared" si="2"/>
        <v>0</v>
      </c>
      <c r="Z22" s="139">
        <f t="shared" si="2"/>
        <v>15</v>
      </c>
      <c r="AA22" s="162" t="s">
        <v>20</v>
      </c>
    </row>
    <row r="23" spans="1:27" ht="15.75">
      <c r="A23" s="138" t="s">
        <v>21</v>
      </c>
      <c r="B23" s="18" t="str">
        <f>'Форма 1'!C23</f>
        <v>Технологическое присоединение, всего</v>
      </c>
      <c r="C23" s="68" t="str">
        <f>'Форма 1'!D23</f>
        <v>Г</v>
      </c>
      <c r="D23" s="81" t="s">
        <v>146</v>
      </c>
      <c r="E23" s="139">
        <f t="shared" ref="E23:S23" si="3">E30</f>
        <v>0</v>
      </c>
      <c r="F23" s="139">
        <f t="shared" si="3"/>
        <v>0</v>
      </c>
      <c r="G23" s="139">
        <f t="shared" si="3"/>
        <v>3.8149999999999999</v>
      </c>
      <c r="H23" s="139">
        <f t="shared" si="3"/>
        <v>0</v>
      </c>
      <c r="I23" s="139">
        <f t="shared" si="3"/>
        <v>0</v>
      </c>
      <c r="J23" s="139">
        <f t="shared" si="3"/>
        <v>0</v>
      </c>
      <c r="K23" s="140">
        <f t="shared" si="3"/>
        <v>0</v>
      </c>
      <c r="L23" s="391" t="s">
        <v>20</v>
      </c>
      <c r="M23" s="139">
        <f t="shared" si="3"/>
        <v>0</v>
      </c>
      <c r="N23" s="139">
        <f t="shared" si="3"/>
        <v>0</v>
      </c>
      <c r="O23" s="139">
        <f t="shared" si="3"/>
        <v>4.8449999999999998</v>
      </c>
      <c r="P23" s="139">
        <f t="shared" si="3"/>
        <v>0</v>
      </c>
      <c r="Q23" s="139">
        <f t="shared" si="3"/>
        <v>0.83799999999999997</v>
      </c>
      <c r="R23" s="139">
        <f t="shared" si="3"/>
        <v>0</v>
      </c>
      <c r="S23" s="140">
        <f t="shared" si="3"/>
        <v>0</v>
      </c>
      <c r="T23" s="139">
        <f t="shared" si="2"/>
        <v>0</v>
      </c>
      <c r="U23" s="139">
        <f t="shared" si="2"/>
        <v>0</v>
      </c>
      <c r="V23" s="139">
        <f t="shared" si="2"/>
        <v>1.0299999999999998</v>
      </c>
      <c r="W23" s="139">
        <f t="shared" si="2"/>
        <v>0</v>
      </c>
      <c r="X23" s="139">
        <f t="shared" si="2"/>
        <v>0.83799999999999997</v>
      </c>
      <c r="Y23" s="139">
        <f t="shared" si="2"/>
        <v>0</v>
      </c>
      <c r="Z23" s="139">
        <f t="shared" si="2"/>
        <v>0</v>
      </c>
      <c r="AA23" s="162" t="s">
        <v>20</v>
      </c>
    </row>
    <row r="24" spans="1:27" ht="31.5">
      <c r="A24" s="138" t="s">
        <v>23</v>
      </c>
      <c r="B24" s="18" t="str">
        <f>'Форма 1'!C24</f>
        <v>Реконструкция, модернизация, техническое перевооружение, всего</v>
      </c>
      <c r="C24" s="68" t="str">
        <f>'Форма 1'!D24</f>
        <v>Г</v>
      </c>
      <c r="D24" s="81" t="s">
        <v>146</v>
      </c>
      <c r="E24" s="139">
        <f t="shared" ref="E24:S24" si="4">E55</f>
        <v>0</v>
      </c>
      <c r="F24" s="139">
        <f t="shared" si="4"/>
        <v>0</v>
      </c>
      <c r="G24" s="139">
        <f t="shared" si="4"/>
        <v>0</v>
      </c>
      <c r="H24" s="139">
        <f t="shared" si="4"/>
        <v>0</v>
      </c>
      <c r="I24" s="139">
        <f t="shared" si="4"/>
        <v>0</v>
      </c>
      <c r="J24" s="139">
        <f t="shared" si="4"/>
        <v>0</v>
      </c>
      <c r="K24" s="140">
        <f t="shared" si="4"/>
        <v>70</v>
      </c>
      <c r="L24" s="391" t="s">
        <v>20</v>
      </c>
      <c r="M24" s="139">
        <f t="shared" si="4"/>
        <v>0</v>
      </c>
      <c r="N24" s="139">
        <f t="shared" si="4"/>
        <v>0</v>
      </c>
      <c r="O24" s="139">
        <f t="shared" si="4"/>
        <v>0</v>
      </c>
      <c r="P24" s="139">
        <f t="shared" si="4"/>
        <v>0</v>
      </c>
      <c r="Q24" s="139">
        <f t="shared" si="4"/>
        <v>0</v>
      </c>
      <c r="R24" s="139">
        <f t="shared" si="4"/>
        <v>0</v>
      </c>
      <c r="S24" s="140">
        <f t="shared" si="4"/>
        <v>78</v>
      </c>
      <c r="T24" s="139">
        <f t="shared" si="2"/>
        <v>0</v>
      </c>
      <c r="U24" s="139">
        <f t="shared" si="2"/>
        <v>0</v>
      </c>
      <c r="V24" s="139">
        <f t="shared" si="2"/>
        <v>0</v>
      </c>
      <c r="W24" s="139">
        <f t="shared" si="2"/>
        <v>0</v>
      </c>
      <c r="X24" s="139">
        <f t="shared" si="2"/>
        <v>0</v>
      </c>
      <c r="Y24" s="139">
        <f t="shared" si="2"/>
        <v>0</v>
      </c>
      <c r="Z24" s="139">
        <f t="shared" si="2"/>
        <v>8</v>
      </c>
      <c r="AA24" s="162" t="s">
        <v>20</v>
      </c>
    </row>
    <row r="25" spans="1:27" ht="47.25">
      <c r="A25" s="138" t="s">
        <v>25</v>
      </c>
      <c r="B25" s="18" t="str">
        <f>'Форма 1'!C25</f>
        <v>Инвестиционные проекты, реализация которых обуславливается схемами и программами перспективного развития электроэнергетики, всего</v>
      </c>
      <c r="C25" s="68" t="str">
        <f>'Форма 1'!D25</f>
        <v>Г</v>
      </c>
      <c r="D25" s="81" t="s">
        <v>146</v>
      </c>
      <c r="E25" s="139">
        <f t="shared" ref="E25:S25" si="5">E85</f>
        <v>0</v>
      </c>
      <c r="F25" s="139">
        <f t="shared" si="5"/>
        <v>0</v>
      </c>
      <c r="G25" s="139">
        <f t="shared" si="5"/>
        <v>0</v>
      </c>
      <c r="H25" s="139">
        <f t="shared" si="5"/>
        <v>0</v>
      </c>
      <c r="I25" s="139">
        <f t="shared" si="5"/>
        <v>0</v>
      </c>
      <c r="J25" s="139">
        <f t="shared" si="5"/>
        <v>0</v>
      </c>
      <c r="K25" s="140">
        <f t="shared" si="5"/>
        <v>0</v>
      </c>
      <c r="L25" s="391" t="s">
        <v>20</v>
      </c>
      <c r="M25" s="139">
        <f t="shared" si="5"/>
        <v>0</v>
      </c>
      <c r="N25" s="139">
        <f t="shared" si="5"/>
        <v>0</v>
      </c>
      <c r="O25" s="139">
        <f t="shared" si="5"/>
        <v>0</v>
      </c>
      <c r="P25" s="139">
        <f t="shared" si="5"/>
        <v>0</v>
      </c>
      <c r="Q25" s="139">
        <f t="shared" si="5"/>
        <v>0</v>
      </c>
      <c r="R25" s="139">
        <f t="shared" si="5"/>
        <v>0</v>
      </c>
      <c r="S25" s="140">
        <f t="shared" si="5"/>
        <v>0</v>
      </c>
      <c r="T25" s="139">
        <f t="shared" si="2"/>
        <v>0</v>
      </c>
      <c r="U25" s="139">
        <f t="shared" si="2"/>
        <v>0</v>
      </c>
      <c r="V25" s="139">
        <f t="shared" si="2"/>
        <v>0</v>
      </c>
      <c r="W25" s="139">
        <f t="shared" si="2"/>
        <v>0</v>
      </c>
      <c r="X25" s="139">
        <f t="shared" si="2"/>
        <v>0</v>
      </c>
      <c r="Y25" s="139">
        <f t="shared" si="2"/>
        <v>0</v>
      </c>
      <c r="Z25" s="139">
        <f t="shared" si="2"/>
        <v>0</v>
      </c>
      <c r="AA25" s="162" t="s">
        <v>20</v>
      </c>
    </row>
    <row r="26" spans="1:27" ht="31.5">
      <c r="A26" s="138" t="s">
        <v>27</v>
      </c>
      <c r="B26" s="18" t="str">
        <f>'Форма 1'!C26</f>
        <v>Прочее новое строительство объектов электросетевого хозяйства, всего</v>
      </c>
      <c r="C26" s="68" t="str">
        <f>'Форма 1'!D26</f>
        <v>Г</v>
      </c>
      <c r="D26" s="81" t="s">
        <v>146</v>
      </c>
      <c r="E26" s="139">
        <f t="shared" ref="E26:S26" si="6">E88</f>
        <v>0</v>
      </c>
      <c r="F26" s="139">
        <f t="shared" si="6"/>
        <v>0</v>
      </c>
      <c r="G26" s="139">
        <f t="shared" si="6"/>
        <v>0</v>
      </c>
      <c r="H26" s="139">
        <f t="shared" si="6"/>
        <v>0</v>
      </c>
      <c r="I26" s="139">
        <f t="shared" si="6"/>
        <v>0</v>
      </c>
      <c r="J26" s="139">
        <f t="shared" si="6"/>
        <v>0</v>
      </c>
      <c r="K26" s="140">
        <f t="shared" si="6"/>
        <v>0</v>
      </c>
      <c r="L26" s="391" t="s">
        <v>20</v>
      </c>
      <c r="M26" s="139">
        <f t="shared" si="6"/>
        <v>0</v>
      </c>
      <c r="N26" s="139">
        <f t="shared" si="6"/>
        <v>0</v>
      </c>
      <c r="O26" s="139">
        <f t="shared" si="6"/>
        <v>0</v>
      </c>
      <c r="P26" s="139">
        <f t="shared" si="6"/>
        <v>0</v>
      </c>
      <c r="Q26" s="139">
        <f t="shared" si="6"/>
        <v>0</v>
      </c>
      <c r="R26" s="139">
        <f t="shared" si="6"/>
        <v>0</v>
      </c>
      <c r="S26" s="140">
        <f t="shared" si="6"/>
        <v>0</v>
      </c>
      <c r="T26" s="139">
        <f t="shared" si="2"/>
        <v>0</v>
      </c>
      <c r="U26" s="139">
        <f t="shared" si="2"/>
        <v>0</v>
      </c>
      <c r="V26" s="139">
        <f t="shared" si="2"/>
        <v>0</v>
      </c>
      <c r="W26" s="139">
        <f t="shared" si="2"/>
        <v>0</v>
      </c>
      <c r="X26" s="139">
        <f t="shared" si="2"/>
        <v>0</v>
      </c>
      <c r="Y26" s="139">
        <f t="shared" si="2"/>
        <v>0</v>
      </c>
      <c r="Z26" s="139">
        <f t="shared" si="2"/>
        <v>0</v>
      </c>
      <c r="AA26" s="162" t="s">
        <v>20</v>
      </c>
    </row>
    <row r="27" spans="1:27" ht="31.5">
      <c r="A27" s="138" t="s">
        <v>29</v>
      </c>
      <c r="B27" s="18" t="str">
        <f>'Форма 1'!C27</f>
        <v>Покупка земельных участков для целей реализации инвестиционных проектов, всего</v>
      </c>
      <c r="C27" s="68" t="str">
        <f>'Форма 1'!D27</f>
        <v>Г</v>
      </c>
      <c r="D27" s="81" t="s">
        <v>146</v>
      </c>
      <c r="E27" s="139">
        <f t="shared" ref="E27:S28" si="7">E89</f>
        <v>0</v>
      </c>
      <c r="F27" s="139">
        <f t="shared" si="7"/>
        <v>0</v>
      </c>
      <c r="G27" s="139">
        <f t="shared" si="7"/>
        <v>0</v>
      </c>
      <c r="H27" s="139">
        <f t="shared" si="7"/>
        <v>0</v>
      </c>
      <c r="I27" s="139">
        <f t="shared" si="7"/>
        <v>0</v>
      </c>
      <c r="J27" s="139">
        <f t="shared" si="7"/>
        <v>0</v>
      </c>
      <c r="K27" s="140">
        <f t="shared" si="7"/>
        <v>0</v>
      </c>
      <c r="L27" s="391" t="s">
        <v>20</v>
      </c>
      <c r="M27" s="139">
        <f t="shared" si="7"/>
        <v>0</v>
      </c>
      <c r="N27" s="139">
        <f t="shared" si="7"/>
        <v>0</v>
      </c>
      <c r="O27" s="139">
        <f t="shared" si="7"/>
        <v>0</v>
      </c>
      <c r="P27" s="139">
        <f t="shared" si="7"/>
        <v>0</v>
      </c>
      <c r="Q27" s="139">
        <f t="shared" si="7"/>
        <v>0</v>
      </c>
      <c r="R27" s="139">
        <f t="shared" si="7"/>
        <v>0</v>
      </c>
      <c r="S27" s="140">
        <f t="shared" si="7"/>
        <v>0</v>
      </c>
      <c r="T27" s="139">
        <f t="shared" si="2"/>
        <v>0</v>
      </c>
      <c r="U27" s="139">
        <f t="shared" si="2"/>
        <v>0</v>
      </c>
      <c r="V27" s="139">
        <f t="shared" si="2"/>
        <v>0</v>
      </c>
      <c r="W27" s="139">
        <f t="shared" si="2"/>
        <v>0</v>
      </c>
      <c r="X27" s="139">
        <f t="shared" si="2"/>
        <v>0</v>
      </c>
      <c r="Y27" s="139">
        <f t="shared" si="2"/>
        <v>0</v>
      </c>
      <c r="Z27" s="139">
        <f t="shared" si="2"/>
        <v>0</v>
      </c>
      <c r="AA27" s="162" t="s">
        <v>20</v>
      </c>
    </row>
    <row r="28" spans="1:27" ht="15.75">
      <c r="A28" s="138" t="s">
        <v>31</v>
      </c>
      <c r="B28" s="18" t="str">
        <f>'Форма 1'!C28</f>
        <v>Прочие инвестиционные проекты, всего</v>
      </c>
      <c r="C28" s="68" t="str">
        <f>'Форма 1'!D28</f>
        <v>Г</v>
      </c>
      <c r="D28" s="81" t="s">
        <v>146</v>
      </c>
      <c r="E28" s="139">
        <f t="shared" si="7"/>
        <v>0</v>
      </c>
      <c r="F28" s="139">
        <f t="shared" si="7"/>
        <v>0</v>
      </c>
      <c r="G28" s="139">
        <f t="shared" si="7"/>
        <v>0</v>
      </c>
      <c r="H28" s="139">
        <f t="shared" si="7"/>
        <v>0</v>
      </c>
      <c r="I28" s="139">
        <f t="shared" si="7"/>
        <v>0</v>
      </c>
      <c r="J28" s="139">
        <f t="shared" si="7"/>
        <v>0</v>
      </c>
      <c r="K28" s="140">
        <f t="shared" si="7"/>
        <v>0</v>
      </c>
      <c r="L28" s="391" t="s">
        <v>20</v>
      </c>
      <c r="M28" s="139">
        <f t="shared" si="7"/>
        <v>0</v>
      </c>
      <c r="N28" s="139">
        <f t="shared" si="7"/>
        <v>0</v>
      </c>
      <c r="O28" s="139">
        <f t="shared" si="7"/>
        <v>0</v>
      </c>
      <c r="P28" s="139">
        <f t="shared" si="7"/>
        <v>0</v>
      </c>
      <c r="Q28" s="139">
        <f t="shared" si="7"/>
        <v>0</v>
      </c>
      <c r="R28" s="139">
        <f t="shared" si="7"/>
        <v>0</v>
      </c>
      <c r="S28" s="140">
        <f t="shared" si="7"/>
        <v>7</v>
      </c>
      <c r="T28" s="139">
        <f t="shared" si="2"/>
        <v>0</v>
      </c>
      <c r="U28" s="139">
        <f t="shared" si="2"/>
        <v>0</v>
      </c>
      <c r="V28" s="139">
        <f t="shared" si="2"/>
        <v>0</v>
      </c>
      <c r="W28" s="139">
        <f t="shared" si="2"/>
        <v>0</v>
      </c>
      <c r="X28" s="139">
        <f t="shared" si="2"/>
        <v>0</v>
      </c>
      <c r="Y28" s="139">
        <f t="shared" si="2"/>
        <v>0</v>
      </c>
      <c r="Z28" s="139">
        <f t="shared" si="2"/>
        <v>7</v>
      </c>
      <c r="AA28" s="162" t="s">
        <v>20</v>
      </c>
    </row>
    <row r="29" spans="1:27" ht="15.75">
      <c r="A29" s="138" t="s">
        <v>33</v>
      </c>
      <c r="B29" s="18" t="str">
        <f>'Форма 1'!C29</f>
        <v>Республика Саха (Якутия)</v>
      </c>
      <c r="C29" s="23" t="str">
        <f>'Форма 1'!D29</f>
        <v>Г</v>
      </c>
      <c r="D29" s="68" t="s">
        <v>146</v>
      </c>
      <c r="E29" s="139">
        <f>E30+E55+E85+E88+E89+E90</f>
        <v>0</v>
      </c>
      <c r="F29" s="139">
        <f t="shared" ref="F29:K29" si="8">F30+F55+F85+F88+F89+F90</f>
        <v>0</v>
      </c>
      <c r="G29" s="139">
        <f t="shared" si="8"/>
        <v>3.8149999999999999</v>
      </c>
      <c r="H29" s="139">
        <f t="shared" si="8"/>
        <v>0</v>
      </c>
      <c r="I29" s="139">
        <f t="shared" si="8"/>
        <v>0</v>
      </c>
      <c r="J29" s="139">
        <f t="shared" si="8"/>
        <v>0</v>
      </c>
      <c r="K29" s="139">
        <f t="shared" si="8"/>
        <v>70</v>
      </c>
      <c r="L29" s="392" t="s">
        <v>20</v>
      </c>
      <c r="M29" s="139">
        <f>M30+M55+M85+M88+M89+M90</f>
        <v>0</v>
      </c>
      <c r="N29" s="139">
        <f t="shared" ref="N29:S29" si="9">N30+N55+N85+N88+N89+N90</f>
        <v>0</v>
      </c>
      <c r="O29" s="139">
        <f t="shared" si="9"/>
        <v>4.8449999999999998</v>
      </c>
      <c r="P29" s="139">
        <f t="shared" si="9"/>
        <v>0</v>
      </c>
      <c r="Q29" s="139">
        <f t="shared" si="9"/>
        <v>0.83799999999999997</v>
      </c>
      <c r="R29" s="139">
        <f t="shared" si="9"/>
        <v>0</v>
      </c>
      <c r="S29" s="139">
        <f t="shared" si="9"/>
        <v>85</v>
      </c>
      <c r="T29" s="139">
        <f t="shared" si="2"/>
        <v>0</v>
      </c>
      <c r="U29" s="139">
        <f t="shared" si="2"/>
        <v>0</v>
      </c>
      <c r="V29" s="139">
        <f t="shared" si="2"/>
        <v>1.0299999999999998</v>
      </c>
      <c r="W29" s="139">
        <f t="shared" si="2"/>
        <v>0</v>
      </c>
      <c r="X29" s="139">
        <f t="shared" si="2"/>
        <v>0.83799999999999997</v>
      </c>
      <c r="Y29" s="139">
        <f t="shared" si="2"/>
        <v>0</v>
      </c>
      <c r="Z29" s="139">
        <f t="shared" si="2"/>
        <v>15</v>
      </c>
      <c r="AA29" s="162" t="s">
        <v>20</v>
      </c>
    </row>
    <row r="30" spans="1:27" ht="22.5" customHeight="1">
      <c r="A30" s="142" t="s">
        <v>34</v>
      </c>
      <c r="B30" s="25" t="str">
        <f>'Форма 1'!C30</f>
        <v>Технологическое присоединение, всего, в том числе:</v>
      </c>
      <c r="C30" s="26" t="str">
        <f>'Форма 1'!D30</f>
        <v>Г</v>
      </c>
      <c r="D30" s="82" t="s">
        <v>146</v>
      </c>
      <c r="E30" s="143">
        <f t="shared" ref="E30:S30" si="10">E31+E37+E40+E49</f>
        <v>0</v>
      </c>
      <c r="F30" s="143">
        <f t="shared" si="10"/>
        <v>0</v>
      </c>
      <c r="G30" s="143">
        <f t="shared" si="10"/>
        <v>3.8149999999999999</v>
      </c>
      <c r="H30" s="143">
        <f t="shared" si="10"/>
        <v>0</v>
      </c>
      <c r="I30" s="143">
        <f t="shared" si="10"/>
        <v>0</v>
      </c>
      <c r="J30" s="143">
        <f t="shared" si="10"/>
        <v>0</v>
      </c>
      <c r="K30" s="144">
        <f t="shared" si="10"/>
        <v>0</v>
      </c>
      <c r="L30" s="393" t="s">
        <v>20</v>
      </c>
      <c r="M30" s="143">
        <f t="shared" si="10"/>
        <v>0</v>
      </c>
      <c r="N30" s="143">
        <f t="shared" si="10"/>
        <v>0</v>
      </c>
      <c r="O30" s="143">
        <f t="shared" si="10"/>
        <v>4.8449999999999998</v>
      </c>
      <c r="P30" s="143">
        <f t="shared" si="10"/>
        <v>0</v>
      </c>
      <c r="Q30" s="143">
        <f t="shared" si="10"/>
        <v>0.83799999999999997</v>
      </c>
      <c r="R30" s="143">
        <f t="shared" si="10"/>
        <v>0</v>
      </c>
      <c r="S30" s="144">
        <f t="shared" si="10"/>
        <v>0</v>
      </c>
      <c r="T30" s="143">
        <f t="shared" si="2"/>
        <v>0</v>
      </c>
      <c r="U30" s="143">
        <f t="shared" si="2"/>
        <v>0</v>
      </c>
      <c r="V30" s="143">
        <f t="shared" si="2"/>
        <v>1.0299999999999998</v>
      </c>
      <c r="W30" s="143">
        <f t="shared" si="2"/>
        <v>0</v>
      </c>
      <c r="X30" s="143">
        <f t="shared" si="2"/>
        <v>0.83799999999999997</v>
      </c>
      <c r="Y30" s="143">
        <f t="shared" si="2"/>
        <v>0</v>
      </c>
      <c r="Z30" s="143">
        <f t="shared" si="2"/>
        <v>0</v>
      </c>
      <c r="AA30" s="163" t="s">
        <v>20</v>
      </c>
    </row>
    <row r="31" spans="1:27" ht="31.5">
      <c r="A31" s="146" t="s">
        <v>36</v>
      </c>
      <c r="B31" s="31" t="str">
        <f>'Форма 1'!C31</f>
        <v>Технологическое присоединение энергопринимающих устройств потребителей, всего, в том числе:</v>
      </c>
      <c r="C31" s="32" t="str">
        <f>'Форма 1'!D31</f>
        <v>Г</v>
      </c>
      <c r="D31" s="83" t="s">
        <v>146</v>
      </c>
      <c r="E31" s="147">
        <f t="shared" ref="E31:S31" si="11">E32+E33+E34</f>
        <v>0</v>
      </c>
      <c r="F31" s="147">
        <f t="shared" si="11"/>
        <v>0</v>
      </c>
      <c r="G31" s="147">
        <f t="shared" si="11"/>
        <v>0</v>
      </c>
      <c r="H31" s="147">
        <f t="shared" si="11"/>
        <v>0</v>
      </c>
      <c r="I31" s="147">
        <f t="shared" si="11"/>
        <v>0</v>
      </c>
      <c r="J31" s="147">
        <f t="shared" si="11"/>
        <v>0</v>
      </c>
      <c r="K31" s="148">
        <f t="shared" si="11"/>
        <v>0</v>
      </c>
      <c r="L31" s="394" t="s">
        <v>20</v>
      </c>
      <c r="M31" s="147">
        <f t="shared" si="11"/>
        <v>0</v>
      </c>
      <c r="N31" s="147">
        <f t="shared" si="11"/>
        <v>0</v>
      </c>
      <c r="O31" s="147">
        <f t="shared" si="11"/>
        <v>1.03</v>
      </c>
      <c r="P31" s="147">
        <f t="shared" si="11"/>
        <v>0</v>
      </c>
      <c r="Q31" s="147">
        <f t="shared" si="11"/>
        <v>0.83799999999999997</v>
      </c>
      <c r="R31" s="147">
        <f t="shared" si="11"/>
        <v>0</v>
      </c>
      <c r="S31" s="148">
        <f t="shared" si="11"/>
        <v>0</v>
      </c>
      <c r="T31" s="147">
        <f t="shared" si="2"/>
        <v>0</v>
      </c>
      <c r="U31" s="147">
        <f t="shared" si="2"/>
        <v>0</v>
      </c>
      <c r="V31" s="147">
        <f t="shared" si="2"/>
        <v>1.03</v>
      </c>
      <c r="W31" s="147">
        <f t="shared" si="2"/>
        <v>0</v>
      </c>
      <c r="X31" s="147">
        <f t="shared" si="2"/>
        <v>0.83799999999999997</v>
      </c>
      <c r="Y31" s="147">
        <f t="shared" si="2"/>
        <v>0</v>
      </c>
      <c r="Z31" s="147">
        <f t="shared" si="2"/>
        <v>0</v>
      </c>
      <c r="AA31" s="164" t="s">
        <v>20</v>
      </c>
    </row>
    <row r="32" spans="1:27" ht="63">
      <c r="A32" s="150" t="s">
        <v>38</v>
      </c>
      <c r="B32" s="404" t="str">
        <f>'Форма 1'!C32</f>
        <v>Технологическое присоединение энергопринимающих устройств потребителей максимальной мощностью до 15 кВт включительно, всего (новое строительство), всего, в том числе:</v>
      </c>
      <c r="C32" s="405" t="str">
        <f>'Форма 1'!D32</f>
        <v>Г</v>
      </c>
      <c r="D32" s="71" t="s">
        <v>146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2">
        <v>0</v>
      </c>
      <c r="L32" s="395" t="s">
        <v>211</v>
      </c>
      <c r="M32" s="151">
        <v>0</v>
      </c>
      <c r="N32" s="151">
        <v>0</v>
      </c>
      <c r="O32" s="151">
        <v>1.03</v>
      </c>
      <c r="P32" s="151">
        <v>0</v>
      </c>
      <c r="Q32" s="151">
        <v>0</v>
      </c>
      <c r="R32" s="151">
        <v>0</v>
      </c>
      <c r="S32" s="152">
        <v>0</v>
      </c>
      <c r="T32" s="151">
        <f>M32-E32</f>
        <v>0</v>
      </c>
      <c r="U32" s="151">
        <f t="shared" ref="U32" si="12">N32-F32</f>
        <v>0</v>
      </c>
      <c r="V32" s="151">
        <f t="shared" ref="V32" si="13">O32-G32</f>
        <v>1.03</v>
      </c>
      <c r="W32" s="151">
        <f t="shared" ref="W32" si="14">P32-H32</f>
        <v>0</v>
      </c>
      <c r="X32" s="151">
        <f t="shared" ref="X32" si="15">Q32-I32</f>
        <v>0</v>
      </c>
      <c r="Y32" s="151">
        <f t="shared" ref="Y32" si="16">R32-J32</f>
        <v>0</v>
      </c>
      <c r="Z32" s="151">
        <f t="shared" ref="Z32" si="17">S32-K32</f>
        <v>0</v>
      </c>
      <c r="AA32" s="165" t="s">
        <v>20</v>
      </c>
    </row>
    <row r="33" spans="1:27" ht="63">
      <c r="A33" s="150" t="s">
        <v>40</v>
      </c>
      <c r="B33" s="404" t="str">
        <f>'Форма 1'!C33</f>
        <v>Технологическое присоединение энергопринимающих устройств потребителей максимальной мощностью до 150 кВт включительно, всего (новое строительство), всего, в том числе:</v>
      </c>
      <c r="C33" s="405" t="str">
        <f>'Форма 1'!D33</f>
        <v>Г</v>
      </c>
      <c r="D33" s="71" t="s">
        <v>146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2">
        <v>0</v>
      </c>
      <c r="L33" s="396" t="s">
        <v>212</v>
      </c>
      <c r="M33" s="151">
        <v>0</v>
      </c>
      <c r="N33" s="151">
        <v>0</v>
      </c>
      <c r="O33" s="151">
        <v>0</v>
      </c>
      <c r="P33" s="151">
        <v>0</v>
      </c>
      <c r="Q33" s="151">
        <v>9.5000000000000001E-2</v>
      </c>
      <c r="R33" s="151">
        <v>0</v>
      </c>
      <c r="S33" s="152">
        <v>0</v>
      </c>
      <c r="T33" s="151">
        <f>M33-E33</f>
        <v>0</v>
      </c>
      <c r="U33" s="151">
        <f t="shared" si="2"/>
        <v>0</v>
      </c>
      <c r="V33" s="151">
        <f t="shared" si="2"/>
        <v>0</v>
      </c>
      <c r="W33" s="151">
        <f t="shared" si="2"/>
        <v>0</v>
      </c>
      <c r="X33" s="151">
        <f t="shared" si="2"/>
        <v>9.5000000000000001E-2</v>
      </c>
      <c r="Y33" s="151">
        <f t="shared" si="2"/>
        <v>0</v>
      </c>
      <c r="Z33" s="151">
        <f t="shared" si="2"/>
        <v>0</v>
      </c>
      <c r="AA33" s="165" t="s">
        <v>20</v>
      </c>
    </row>
    <row r="34" spans="1:27" ht="31.5">
      <c r="A34" s="150" t="s">
        <v>42</v>
      </c>
      <c r="B34" s="411" t="str">
        <f>'Форма 1'!C34</f>
        <v>Технологическое присоединение энергопринимающих устройств потребителей свыше 150 кВт, всего, в том числе:</v>
      </c>
      <c r="C34" s="405" t="str">
        <f>'Форма 1'!D34</f>
        <v>Г</v>
      </c>
      <c r="D34" s="36" t="s">
        <v>146</v>
      </c>
      <c r="E34" s="151">
        <f t="shared" ref="E34:S34" si="18">SUM(E35:E36)</f>
        <v>0</v>
      </c>
      <c r="F34" s="151">
        <f t="shared" si="18"/>
        <v>0</v>
      </c>
      <c r="G34" s="151">
        <f t="shared" si="18"/>
        <v>0</v>
      </c>
      <c r="H34" s="151">
        <f t="shared" si="18"/>
        <v>0</v>
      </c>
      <c r="I34" s="151">
        <f t="shared" si="18"/>
        <v>0</v>
      </c>
      <c r="J34" s="151">
        <f t="shared" si="18"/>
        <v>0</v>
      </c>
      <c r="K34" s="152">
        <f t="shared" si="18"/>
        <v>0</v>
      </c>
      <c r="L34" s="150" t="s">
        <v>20</v>
      </c>
      <c r="M34" s="151">
        <f t="shared" si="18"/>
        <v>0</v>
      </c>
      <c r="N34" s="151">
        <f t="shared" si="18"/>
        <v>0</v>
      </c>
      <c r="O34" s="151">
        <f t="shared" si="18"/>
        <v>0</v>
      </c>
      <c r="P34" s="151">
        <f t="shared" si="18"/>
        <v>0</v>
      </c>
      <c r="Q34" s="151">
        <f t="shared" si="18"/>
        <v>0.74299999999999999</v>
      </c>
      <c r="R34" s="151">
        <f t="shared" si="18"/>
        <v>0</v>
      </c>
      <c r="S34" s="152">
        <f t="shared" si="18"/>
        <v>0</v>
      </c>
      <c r="T34" s="151">
        <f t="shared" ref="T34:Z52" si="19">M34-E34</f>
        <v>0</v>
      </c>
      <c r="U34" s="151">
        <f t="shared" si="2"/>
        <v>0</v>
      </c>
      <c r="V34" s="151">
        <f t="shared" si="2"/>
        <v>0</v>
      </c>
      <c r="W34" s="151">
        <f t="shared" si="2"/>
        <v>0</v>
      </c>
      <c r="X34" s="151">
        <f t="shared" si="2"/>
        <v>0.74299999999999999</v>
      </c>
      <c r="Y34" s="151">
        <f t="shared" si="2"/>
        <v>0</v>
      </c>
      <c r="Z34" s="151">
        <f t="shared" si="2"/>
        <v>0</v>
      </c>
      <c r="AA34" s="165" t="s">
        <v>20</v>
      </c>
    </row>
    <row r="35" spans="1:27" ht="39" customHeight="1">
      <c r="A35" s="154" t="s">
        <v>42</v>
      </c>
      <c r="B35" s="46" t="str">
        <f>'Форма 1'!C35</f>
        <v>Строительство КЛ-0,4кВ от ТП-60 до зданий Лечебного блока "А" и Лечебного блока "Б" "НЦРБ" протяженностью 0,26 км</v>
      </c>
      <c r="C35" s="124" t="str">
        <f>'Форма 1'!D35</f>
        <v>К_5.2</v>
      </c>
      <c r="D35" s="84" t="s">
        <v>146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6">
        <v>0</v>
      </c>
      <c r="L35" s="397" t="s">
        <v>212</v>
      </c>
      <c r="M35" s="155">
        <v>0</v>
      </c>
      <c r="N35" s="155">
        <v>0</v>
      </c>
      <c r="O35" s="155">
        <v>0</v>
      </c>
      <c r="P35" s="155">
        <v>0</v>
      </c>
      <c r="Q35" s="155">
        <v>0.26</v>
      </c>
      <c r="R35" s="155">
        <v>0</v>
      </c>
      <c r="S35" s="155">
        <v>0</v>
      </c>
      <c r="T35" s="158">
        <f t="shared" si="19"/>
        <v>0</v>
      </c>
      <c r="U35" s="158">
        <f t="shared" si="19"/>
        <v>0</v>
      </c>
      <c r="V35" s="158">
        <f t="shared" si="19"/>
        <v>0</v>
      </c>
      <c r="W35" s="158">
        <f t="shared" si="19"/>
        <v>0</v>
      </c>
      <c r="X35" s="158">
        <f t="shared" si="19"/>
        <v>0.26</v>
      </c>
      <c r="Y35" s="158">
        <f t="shared" si="19"/>
        <v>0</v>
      </c>
      <c r="Z35" s="158">
        <f t="shared" si="19"/>
        <v>0</v>
      </c>
      <c r="AA35" s="166" t="s">
        <v>164</v>
      </c>
    </row>
    <row r="36" spans="1:27" ht="47.25">
      <c r="A36" s="154" t="s">
        <v>42</v>
      </c>
      <c r="B36" s="46" t="str">
        <f>'Форма 1'!C36</f>
        <v>Строительство КЛ-10 кВ отТП14 до КТПН(поз.17) и КЛ 0,4кВ от КТПН(по.17) до ВРУ ж/д.поз.9;поз.10;поз.11 мк.Сосновый протяженностью 0,483 км</v>
      </c>
      <c r="C36" s="124" t="str">
        <f>'Форма 1'!D36</f>
        <v>К_5.1</v>
      </c>
      <c r="D36" s="84" t="s">
        <v>146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6">
        <v>0</v>
      </c>
      <c r="L36" s="398" t="s">
        <v>213</v>
      </c>
      <c r="M36" s="155">
        <v>0</v>
      </c>
      <c r="N36" s="155">
        <v>0</v>
      </c>
      <c r="O36" s="155">
        <v>0</v>
      </c>
      <c r="P36" s="155">
        <v>0</v>
      </c>
      <c r="Q36" s="155">
        <v>0.48299999999999998</v>
      </c>
      <c r="R36" s="155">
        <v>0</v>
      </c>
      <c r="S36" s="155">
        <v>0</v>
      </c>
      <c r="T36" s="158">
        <f t="shared" si="19"/>
        <v>0</v>
      </c>
      <c r="U36" s="158">
        <f t="shared" si="19"/>
        <v>0</v>
      </c>
      <c r="V36" s="158">
        <f t="shared" si="19"/>
        <v>0</v>
      </c>
      <c r="W36" s="158">
        <f t="shared" si="19"/>
        <v>0</v>
      </c>
      <c r="X36" s="158">
        <f t="shared" si="19"/>
        <v>0.48299999999999998</v>
      </c>
      <c r="Y36" s="158">
        <f t="shared" si="19"/>
        <v>0</v>
      </c>
      <c r="Z36" s="158">
        <f t="shared" si="19"/>
        <v>0</v>
      </c>
      <c r="AA36" s="166" t="s">
        <v>164</v>
      </c>
    </row>
    <row r="37" spans="1:27" ht="31.5">
      <c r="A37" s="146" t="s">
        <v>44</v>
      </c>
      <c r="B37" s="31" t="str">
        <f>'Форма 1'!C37</f>
        <v>Технологическое присоединение объектов электросетевого хозяйства, всего, в том числе:</v>
      </c>
      <c r="C37" s="32" t="str">
        <f>'Форма 1'!D37</f>
        <v>Г</v>
      </c>
      <c r="D37" s="83" t="s">
        <v>146</v>
      </c>
      <c r="E37" s="147">
        <f t="shared" ref="E37:S37" si="20">SUM(E38:E39)</f>
        <v>0</v>
      </c>
      <c r="F37" s="147">
        <f t="shared" si="20"/>
        <v>0</v>
      </c>
      <c r="G37" s="147">
        <f t="shared" si="20"/>
        <v>0</v>
      </c>
      <c r="H37" s="147">
        <f t="shared" si="20"/>
        <v>0</v>
      </c>
      <c r="I37" s="147">
        <f t="shared" si="20"/>
        <v>0</v>
      </c>
      <c r="J37" s="147">
        <f t="shared" si="20"/>
        <v>0</v>
      </c>
      <c r="K37" s="148">
        <f t="shared" si="20"/>
        <v>0</v>
      </c>
      <c r="L37" s="394" t="s">
        <v>20</v>
      </c>
      <c r="M37" s="147">
        <f t="shared" si="20"/>
        <v>0</v>
      </c>
      <c r="N37" s="147">
        <f t="shared" si="20"/>
        <v>0</v>
      </c>
      <c r="O37" s="147">
        <f t="shared" si="20"/>
        <v>0</v>
      </c>
      <c r="P37" s="147">
        <f t="shared" si="20"/>
        <v>0</v>
      </c>
      <c r="Q37" s="147">
        <f t="shared" si="20"/>
        <v>0</v>
      </c>
      <c r="R37" s="147">
        <f t="shared" si="20"/>
        <v>0</v>
      </c>
      <c r="S37" s="148">
        <f t="shared" si="20"/>
        <v>0</v>
      </c>
      <c r="T37" s="147">
        <f t="shared" si="19"/>
        <v>0</v>
      </c>
      <c r="U37" s="147">
        <f t="shared" si="19"/>
        <v>0</v>
      </c>
      <c r="V37" s="147">
        <f t="shared" si="19"/>
        <v>0</v>
      </c>
      <c r="W37" s="147">
        <f t="shared" si="19"/>
        <v>0</v>
      </c>
      <c r="X37" s="147">
        <f t="shared" si="19"/>
        <v>0</v>
      </c>
      <c r="Y37" s="147">
        <f t="shared" si="19"/>
        <v>0</v>
      </c>
      <c r="Z37" s="147">
        <f t="shared" si="19"/>
        <v>0</v>
      </c>
      <c r="AA37" s="164" t="s">
        <v>20</v>
      </c>
    </row>
    <row r="38" spans="1:27" ht="47.25">
      <c r="A38" s="150" t="s">
        <v>46</v>
      </c>
      <c r="B38" s="41" t="str">
        <f>'Форма 1'!C38</f>
        <v>Технологическое присоединение объектов электросетевого хозяйства, принадлежащих  иным сетевым организациям и иным лицам, всего, в том числе:</v>
      </c>
      <c r="C38" s="125" t="str">
        <f>'Форма 1'!D38</f>
        <v>Г</v>
      </c>
      <c r="D38" s="36" t="s">
        <v>146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2">
        <v>0</v>
      </c>
      <c r="L38" s="399" t="s">
        <v>20</v>
      </c>
      <c r="M38" s="151">
        <v>0</v>
      </c>
      <c r="N38" s="151">
        <v>0</v>
      </c>
      <c r="O38" s="151">
        <v>0</v>
      </c>
      <c r="P38" s="151">
        <v>0</v>
      </c>
      <c r="Q38" s="151">
        <v>0</v>
      </c>
      <c r="R38" s="151">
        <v>0</v>
      </c>
      <c r="S38" s="152">
        <v>0</v>
      </c>
      <c r="T38" s="151">
        <f t="shared" si="19"/>
        <v>0</v>
      </c>
      <c r="U38" s="151">
        <f t="shared" si="19"/>
        <v>0</v>
      </c>
      <c r="V38" s="151">
        <f t="shared" si="19"/>
        <v>0</v>
      </c>
      <c r="W38" s="151">
        <f t="shared" si="19"/>
        <v>0</v>
      </c>
      <c r="X38" s="151">
        <f t="shared" si="19"/>
        <v>0</v>
      </c>
      <c r="Y38" s="151">
        <f t="shared" si="19"/>
        <v>0</v>
      </c>
      <c r="Z38" s="151">
        <f t="shared" si="19"/>
        <v>0</v>
      </c>
      <c r="AA38" s="165" t="s">
        <v>20</v>
      </c>
    </row>
    <row r="39" spans="1:27" ht="31.5">
      <c r="A39" s="150" t="s">
        <v>48</v>
      </c>
      <c r="B39" s="41" t="str">
        <f>'Форма 1'!C39</f>
        <v>Технологическое присоединение к электрическим сетям иных сетевых организаций, всего, в том числе:</v>
      </c>
      <c r="C39" s="125" t="str">
        <f>'Форма 1'!D39</f>
        <v>Г</v>
      </c>
      <c r="D39" s="36" t="s">
        <v>146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0</v>
      </c>
      <c r="K39" s="152">
        <v>0</v>
      </c>
      <c r="L39" s="399" t="s">
        <v>20</v>
      </c>
      <c r="M39" s="151">
        <v>0</v>
      </c>
      <c r="N39" s="151">
        <v>0</v>
      </c>
      <c r="O39" s="151">
        <v>0</v>
      </c>
      <c r="P39" s="151">
        <v>0</v>
      </c>
      <c r="Q39" s="151">
        <v>0</v>
      </c>
      <c r="R39" s="151">
        <v>0</v>
      </c>
      <c r="S39" s="152">
        <v>0</v>
      </c>
      <c r="T39" s="151">
        <f t="shared" si="19"/>
        <v>0</v>
      </c>
      <c r="U39" s="151">
        <f t="shared" si="19"/>
        <v>0</v>
      </c>
      <c r="V39" s="151">
        <f t="shared" si="19"/>
        <v>0</v>
      </c>
      <c r="W39" s="151">
        <f t="shared" si="19"/>
        <v>0</v>
      </c>
      <c r="X39" s="151">
        <f t="shared" si="19"/>
        <v>0</v>
      </c>
      <c r="Y39" s="151">
        <f t="shared" si="19"/>
        <v>0</v>
      </c>
      <c r="Z39" s="151">
        <f t="shared" si="19"/>
        <v>0</v>
      </c>
      <c r="AA39" s="165" t="s">
        <v>20</v>
      </c>
    </row>
    <row r="40" spans="1:27" ht="31.5">
      <c r="A40" s="146" t="s">
        <v>50</v>
      </c>
      <c r="B40" s="31" t="str">
        <f>'Форма 1'!C40</f>
        <v>Технологическое присоединение объектов по производству электрической энергии всего, в том числе:</v>
      </c>
      <c r="C40" s="126" t="str">
        <f>'Форма 1'!D40</f>
        <v>Г</v>
      </c>
      <c r="D40" s="83" t="s">
        <v>146</v>
      </c>
      <c r="E40" s="147">
        <f t="shared" ref="E40:S43" si="21">E41</f>
        <v>0</v>
      </c>
      <c r="F40" s="147">
        <f t="shared" si="21"/>
        <v>0</v>
      </c>
      <c r="G40" s="147">
        <f t="shared" si="21"/>
        <v>0</v>
      </c>
      <c r="H40" s="147">
        <f t="shared" si="21"/>
        <v>0</v>
      </c>
      <c r="I40" s="147">
        <f t="shared" si="21"/>
        <v>0</v>
      </c>
      <c r="J40" s="147">
        <f t="shared" si="21"/>
        <v>0</v>
      </c>
      <c r="K40" s="148">
        <f t="shared" si="21"/>
        <v>0</v>
      </c>
      <c r="L40" s="400" t="s">
        <v>20</v>
      </c>
      <c r="M40" s="147">
        <f t="shared" si="21"/>
        <v>0</v>
      </c>
      <c r="N40" s="147">
        <f t="shared" si="21"/>
        <v>0</v>
      </c>
      <c r="O40" s="147">
        <f t="shared" si="21"/>
        <v>0</v>
      </c>
      <c r="P40" s="147">
        <f t="shared" si="21"/>
        <v>0</v>
      </c>
      <c r="Q40" s="147">
        <f t="shared" si="21"/>
        <v>0</v>
      </c>
      <c r="R40" s="147">
        <f t="shared" si="21"/>
        <v>0</v>
      </c>
      <c r="S40" s="148">
        <f t="shared" si="21"/>
        <v>0</v>
      </c>
      <c r="T40" s="147">
        <f t="shared" si="19"/>
        <v>0</v>
      </c>
      <c r="U40" s="147">
        <f t="shared" si="19"/>
        <v>0</v>
      </c>
      <c r="V40" s="147">
        <f t="shared" si="19"/>
        <v>0</v>
      </c>
      <c r="W40" s="147">
        <f t="shared" si="19"/>
        <v>0</v>
      </c>
      <c r="X40" s="147">
        <f t="shared" si="19"/>
        <v>0</v>
      </c>
      <c r="Y40" s="147">
        <f t="shared" si="19"/>
        <v>0</v>
      </c>
      <c r="Z40" s="147">
        <f t="shared" si="19"/>
        <v>0</v>
      </c>
      <c r="AA40" s="164" t="s">
        <v>20</v>
      </c>
    </row>
    <row r="41" spans="1:27" ht="31.5">
      <c r="A41" s="150" t="s">
        <v>52</v>
      </c>
      <c r="B41" s="41" t="str">
        <f>'Форма 1'!C41</f>
        <v>Наименование объекта по производству электрической энергии, всего, в том числе:</v>
      </c>
      <c r="C41" s="125" t="str">
        <f>'Форма 1'!D41</f>
        <v>Г</v>
      </c>
      <c r="D41" s="36" t="s">
        <v>146</v>
      </c>
      <c r="E41" s="151">
        <f t="shared" si="21"/>
        <v>0</v>
      </c>
      <c r="F41" s="151">
        <f t="shared" si="21"/>
        <v>0</v>
      </c>
      <c r="G41" s="151">
        <f t="shared" si="21"/>
        <v>0</v>
      </c>
      <c r="H41" s="151">
        <f t="shared" si="21"/>
        <v>0</v>
      </c>
      <c r="I41" s="151">
        <f t="shared" si="21"/>
        <v>0</v>
      </c>
      <c r="J41" s="151">
        <f t="shared" si="21"/>
        <v>0</v>
      </c>
      <c r="K41" s="152">
        <f t="shared" si="21"/>
        <v>0</v>
      </c>
      <c r="L41" s="399" t="s">
        <v>20</v>
      </c>
      <c r="M41" s="151">
        <f t="shared" si="21"/>
        <v>0</v>
      </c>
      <c r="N41" s="151">
        <f t="shared" si="21"/>
        <v>0</v>
      </c>
      <c r="O41" s="151">
        <f t="shared" si="21"/>
        <v>0</v>
      </c>
      <c r="P41" s="151">
        <f t="shared" si="21"/>
        <v>0</v>
      </c>
      <c r="Q41" s="151">
        <f t="shared" si="21"/>
        <v>0</v>
      </c>
      <c r="R41" s="151">
        <f t="shared" si="21"/>
        <v>0</v>
      </c>
      <c r="S41" s="152">
        <f t="shared" si="21"/>
        <v>0</v>
      </c>
      <c r="T41" s="151">
        <f t="shared" si="19"/>
        <v>0</v>
      </c>
      <c r="U41" s="151">
        <f t="shared" si="19"/>
        <v>0</v>
      </c>
      <c r="V41" s="151">
        <f t="shared" si="19"/>
        <v>0</v>
      </c>
      <c r="W41" s="151">
        <f t="shared" si="19"/>
        <v>0</v>
      </c>
      <c r="X41" s="151">
        <f t="shared" si="19"/>
        <v>0</v>
      </c>
      <c r="Y41" s="151">
        <f t="shared" si="19"/>
        <v>0</v>
      </c>
      <c r="Z41" s="151">
        <f t="shared" si="19"/>
        <v>0</v>
      </c>
      <c r="AA41" s="165" t="s">
        <v>20</v>
      </c>
    </row>
    <row r="42" spans="1:27" ht="78.75">
      <c r="A42" s="150" t="s">
        <v>52</v>
      </c>
      <c r="B42" s="41" t="str">
        <f>'Форма 1'!C42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42" s="125" t="str">
        <f>'Форма 1'!D42</f>
        <v>Г</v>
      </c>
      <c r="D42" s="36" t="s">
        <v>146</v>
      </c>
      <c r="E42" s="151">
        <f t="shared" si="21"/>
        <v>0</v>
      </c>
      <c r="F42" s="151">
        <f t="shared" si="21"/>
        <v>0</v>
      </c>
      <c r="G42" s="151">
        <f t="shared" si="21"/>
        <v>0</v>
      </c>
      <c r="H42" s="151">
        <f t="shared" si="21"/>
        <v>0</v>
      </c>
      <c r="I42" s="151">
        <f t="shared" si="21"/>
        <v>0</v>
      </c>
      <c r="J42" s="151">
        <f t="shared" si="21"/>
        <v>0</v>
      </c>
      <c r="K42" s="152">
        <f t="shared" si="21"/>
        <v>0</v>
      </c>
      <c r="L42" s="399" t="s">
        <v>20</v>
      </c>
      <c r="M42" s="151">
        <f t="shared" si="21"/>
        <v>0</v>
      </c>
      <c r="N42" s="151">
        <f t="shared" si="21"/>
        <v>0</v>
      </c>
      <c r="O42" s="151">
        <f t="shared" si="21"/>
        <v>0</v>
      </c>
      <c r="P42" s="151">
        <f t="shared" si="21"/>
        <v>0</v>
      </c>
      <c r="Q42" s="151">
        <f t="shared" si="21"/>
        <v>0</v>
      </c>
      <c r="R42" s="151">
        <f t="shared" si="21"/>
        <v>0</v>
      </c>
      <c r="S42" s="152">
        <f t="shared" si="21"/>
        <v>0</v>
      </c>
      <c r="T42" s="151">
        <f t="shared" si="19"/>
        <v>0</v>
      </c>
      <c r="U42" s="151">
        <f t="shared" si="19"/>
        <v>0</v>
      </c>
      <c r="V42" s="151">
        <f t="shared" si="19"/>
        <v>0</v>
      </c>
      <c r="W42" s="151">
        <f t="shared" si="19"/>
        <v>0</v>
      </c>
      <c r="X42" s="151">
        <f t="shared" si="19"/>
        <v>0</v>
      </c>
      <c r="Y42" s="151">
        <f t="shared" si="19"/>
        <v>0</v>
      </c>
      <c r="Z42" s="151">
        <f t="shared" si="19"/>
        <v>0</v>
      </c>
      <c r="AA42" s="165" t="s">
        <v>20</v>
      </c>
    </row>
    <row r="43" spans="1:27" ht="63">
      <c r="A43" s="150" t="s">
        <v>52</v>
      </c>
      <c r="B43" s="41" t="str">
        <f>'Форма 1'!C43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3" s="125" t="str">
        <f>'Форма 1'!D43</f>
        <v>Г</v>
      </c>
      <c r="D43" s="85" t="s">
        <v>146</v>
      </c>
      <c r="E43" s="151">
        <f t="shared" si="21"/>
        <v>0</v>
      </c>
      <c r="F43" s="151">
        <f t="shared" si="21"/>
        <v>0</v>
      </c>
      <c r="G43" s="151">
        <f t="shared" si="21"/>
        <v>0</v>
      </c>
      <c r="H43" s="151">
        <f t="shared" si="21"/>
        <v>0</v>
      </c>
      <c r="I43" s="151">
        <f t="shared" si="21"/>
        <v>0</v>
      </c>
      <c r="J43" s="151">
        <f t="shared" si="21"/>
        <v>0</v>
      </c>
      <c r="K43" s="152">
        <f t="shared" si="21"/>
        <v>0</v>
      </c>
      <c r="L43" s="399" t="s">
        <v>20</v>
      </c>
      <c r="M43" s="151">
        <f t="shared" si="21"/>
        <v>0</v>
      </c>
      <c r="N43" s="151">
        <f t="shared" si="21"/>
        <v>0</v>
      </c>
      <c r="O43" s="151">
        <f t="shared" si="21"/>
        <v>0</v>
      </c>
      <c r="P43" s="151">
        <f t="shared" si="21"/>
        <v>0</v>
      </c>
      <c r="Q43" s="151">
        <f t="shared" si="21"/>
        <v>0</v>
      </c>
      <c r="R43" s="151">
        <f t="shared" si="21"/>
        <v>0</v>
      </c>
      <c r="S43" s="152">
        <f t="shared" si="21"/>
        <v>0</v>
      </c>
      <c r="T43" s="151">
        <f t="shared" si="19"/>
        <v>0</v>
      </c>
      <c r="U43" s="151">
        <f t="shared" si="19"/>
        <v>0</v>
      </c>
      <c r="V43" s="151">
        <f t="shared" si="19"/>
        <v>0</v>
      </c>
      <c r="W43" s="151">
        <f t="shared" si="19"/>
        <v>0</v>
      </c>
      <c r="X43" s="151">
        <f t="shared" si="19"/>
        <v>0</v>
      </c>
      <c r="Y43" s="151">
        <f t="shared" si="19"/>
        <v>0</v>
      </c>
      <c r="Z43" s="151">
        <f t="shared" si="19"/>
        <v>0</v>
      </c>
      <c r="AA43" s="165" t="s">
        <v>20</v>
      </c>
    </row>
    <row r="44" spans="1:27" ht="63">
      <c r="A44" s="150" t="s">
        <v>52</v>
      </c>
      <c r="B44" s="41" t="str">
        <f>'Форма 1'!C44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v>
      </c>
      <c r="C44" s="125" t="str">
        <f>'Форма 1'!D44</f>
        <v>Г</v>
      </c>
      <c r="D44" s="36" t="s">
        <v>146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2">
        <v>0</v>
      </c>
      <c r="L44" s="399" t="s">
        <v>20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2">
        <v>0</v>
      </c>
      <c r="T44" s="151">
        <f t="shared" ref="T44:Z44" si="22">M44-E44</f>
        <v>0</v>
      </c>
      <c r="U44" s="151">
        <f t="shared" si="22"/>
        <v>0</v>
      </c>
      <c r="V44" s="151">
        <f t="shared" si="22"/>
        <v>0</v>
      </c>
      <c r="W44" s="151">
        <f t="shared" si="22"/>
        <v>0</v>
      </c>
      <c r="X44" s="151">
        <f t="shared" si="22"/>
        <v>0</v>
      </c>
      <c r="Y44" s="151">
        <f t="shared" si="22"/>
        <v>0</v>
      </c>
      <c r="Z44" s="151">
        <f t="shared" si="22"/>
        <v>0</v>
      </c>
      <c r="AA44" s="165" t="s">
        <v>20</v>
      </c>
    </row>
    <row r="45" spans="1:27" ht="38.25" customHeight="1">
      <c r="A45" s="150" t="s">
        <v>57</v>
      </c>
      <c r="B45" s="41" t="str">
        <f>'Форма 1'!C45</f>
        <v>Наименование объекта по производству электрической энергии, всего, в том числе:</v>
      </c>
      <c r="C45" s="125" t="str">
        <f>'Форма 1'!D45</f>
        <v>Г</v>
      </c>
      <c r="D45" s="85" t="s">
        <v>146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2">
        <v>0</v>
      </c>
      <c r="L45" s="399" t="s">
        <v>20</v>
      </c>
      <c r="M45" s="151">
        <v>0</v>
      </c>
      <c r="N45" s="151">
        <v>0</v>
      </c>
      <c r="O45" s="151">
        <v>0</v>
      </c>
      <c r="P45" s="151">
        <v>0</v>
      </c>
      <c r="Q45" s="151">
        <v>0</v>
      </c>
      <c r="R45" s="151">
        <v>0</v>
      </c>
      <c r="S45" s="152">
        <v>0</v>
      </c>
      <c r="T45" s="151">
        <f t="shared" si="19"/>
        <v>0</v>
      </c>
      <c r="U45" s="151">
        <f t="shared" si="19"/>
        <v>0</v>
      </c>
      <c r="V45" s="151">
        <f t="shared" si="19"/>
        <v>0</v>
      </c>
      <c r="W45" s="151">
        <f t="shared" si="19"/>
        <v>0</v>
      </c>
      <c r="X45" s="151">
        <f t="shared" si="19"/>
        <v>0</v>
      </c>
      <c r="Y45" s="151">
        <f t="shared" si="19"/>
        <v>0</v>
      </c>
      <c r="Z45" s="151">
        <f t="shared" si="19"/>
        <v>0</v>
      </c>
      <c r="AA45" s="165" t="s">
        <v>20</v>
      </c>
    </row>
    <row r="46" spans="1:27" ht="78.75">
      <c r="A46" s="150" t="s">
        <v>57</v>
      </c>
      <c r="B46" s="41" t="str">
        <f>'Форма 1'!C46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46" s="125" t="str">
        <f>'Форма 1'!D46</f>
        <v>Г</v>
      </c>
      <c r="D46" s="36" t="s">
        <v>146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2">
        <v>0</v>
      </c>
      <c r="L46" s="399" t="s">
        <v>20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2">
        <v>0</v>
      </c>
      <c r="T46" s="151">
        <f t="shared" si="19"/>
        <v>0</v>
      </c>
      <c r="U46" s="151">
        <f t="shared" si="19"/>
        <v>0</v>
      </c>
      <c r="V46" s="151">
        <f t="shared" si="19"/>
        <v>0</v>
      </c>
      <c r="W46" s="151">
        <f t="shared" si="19"/>
        <v>0</v>
      </c>
      <c r="X46" s="151">
        <f t="shared" si="19"/>
        <v>0</v>
      </c>
      <c r="Y46" s="151">
        <f t="shared" si="19"/>
        <v>0</v>
      </c>
      <c r="Z46" s="151">
        <f t="shared" si="19"/>
        <v>0</v>
      </c>
      <c r="AA46" s="165" t="s">
        <v>20</v>
      </c>
    </row>
    <row r="47" spans="1:27" ht="63">
      <c r="A47" s="150" t="s">
        <v>57</v>
      </c>
      <c r="B47" s="41" t="str">
        <f>'Форма 1'!C47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7" s="125" t="str">
        <f>'Форма 1'!D47</f>
        <v>Г</v>
      </c>
      <c r="D47" s="36" t="s">
        <v>146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2">
        <v>0</v>
      </c>
      <c r="L47" s="399" t="s">
        <v>20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2">
        <v>0</v>
      </c>
      <c r="T47" s="151">
        <f t="shared" si="19"/>
        <v>0</v>
      </c>
      <c r="U47" s="151">
        <f t="shared" si="19"/>
        <v>0</v>
      </c>
      <c r="V47" s="151">
        <f t="shared" si="19"/>
        <v>0</v>
      </c>
      <c r="W47" s="151">
        <f t="shared" si="19"/>
        <v>0</v>
      </c>
      <c r="X47" s="151">
        <f t="shared" si="19"/>
        <v>0</v>
      </c>
      <c r="Y47" s="151">
        <f t="shared" si="19"/>
        <v>0</v>
      </c>
      <c r="Z47" s="151">
        <f t="shared" si="19"/>
        <v>0</v>
      </c>
      <c r="AA47" s="165" t="s">
        <v>20</v>
      </c>
    </row>
    <row r="48" spans="1:27" ht="63">
      <c r="A48" s="150" t="s">
        <v>57</v>
      </c>
      <c r="B48" s="41" t="str">
        <f>'Форма 1'!C48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8" s="125" t="str">
        <f>'Форма 1'!D48</f>
        <v>Г</v>
      </c>
      <c r="D48" s="36" t="s">
        <v>146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2">
        <v>0</v>
      </c>
      <c r="L48" s="399" t="s">
        <v>20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2">
        <v>0</v>
      </c>
      <c r="T48" s="151">
        <f t="shared" si="19"/>
        <v>0</v>
      </c>
      <c r="U48" s="151">
        <f t="shared" si="19"/>
        <v>0</v>
      </c>
      <c r="V48" s="151">
        <f t="shared" si="19"/>
        <v>0</v>
      </c>
      <c r="W48" s="151">
        <f t="shared" si="19"/>
        <v>0</v>
      </c>
      <c r="X48" s="151">
        <f t="shared" si="19"/>
        <v>0</v>
      </c>
      <c r="Y48" s="151">
        <f t="shared" si="19"/>
        <v>0</v>
      </c>
      <c r="Z48" s="151">
        <f t="shared" si="19"/>
        <v>0</v>
      </c>
      <c r="AA48" s="165" t="s">
        <v>20</v>
      </c>
    </row>
    <row r="49" spans="1:27" ht="63">
      <c r="A49" s="146" t="s">
        <v>59</v>
      </c>
      <c r="B49" s="31" t="str">
        <f>'Форма 1'!C49</f>
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</c>
      <c r="C49" s="126" t="str">
        <f>'Форма 1'!D49</f>
        <v>Г</v>
      </c>
      <c r="D49" s="83" t="s">
        <v>146</v>
      </c>
      <c r="E49" s="147">
        <f t="shared" ref="E49:S49" si="23">E50+E54</f>
        <v>0</v>
      </c>
      <c r="F49" s="147">
        <f t="shared" si="23"/>
        <v>0</v>
      </c>
      <c r="G49" s="147">
        <f t="shared" si="23"/>
        <v>3.8149999999999999</v>
      </c>
      <c r="H49" s="147">
        <f t="shared" si="23"/>
        <v>0</v>
      </c>
      <c r="I49" s="147">
        <f t="shared" si="23"/>
        <v>0</v>
      </c>
      <c r="J49" s="147">
        <f t="shared" si="23"/>
        <v>0</v>
      </c>
      <c r="K49" s="148">
        <f t="shared" si="23"/>
        <v>0</v>
      </c>
      <c r="L49" s="400" t="s">
        <v>20</v>
      </c>
      <c r="M49" s="147">
        <f t="shared" si="23"/>
        <v>0</v>
      </c>
      <c r="N49" s="147">
        <f t="shared" si="23"/>
        <v>0</v>
      </c>
      <c r="O49" s="147">
        <f t="shared" si="23"/>
        <v>3.8149999999999999</v>
      </c>
      <c r="P49" s="147">
        <f t="shared" si="23"/>
        <v>0</v>
      </c>
      <c r="Q49" s="147">
        <f t="shared" si="23"/>
        <v>0</v>
      </c>
      <c r="R49" s="147">
        <f t="shared" si="23"/>
        <v>0</v>
      </c>
      <c r="S49" s="148">
        <f t="shared" si="23"/>
        <v>0</v>
      </c>
      <c r="T49" s="147">
        <f t="shared" si="19"/>
        <v>0</v>
      </c>
      <c r="U49" s="147">
        <f t="shared" si="19"/>
        <v>0</v>
      </c>
      <c r="V49" s="147">
        <f t="shared" si="19"/>
        <v>0</v>
      </c>
      <c r="W49" s="147">
        <f t="shared" si="19"/>
        <v>0</v>
      </c>
      <c r="X49" s="147">
        <f t="shared" si="19"/>
        <v>0</v>
      </c>
      <c r="Y49" s="147">
        <f t="shared" si="19"/>
        <v>0</v>
      </c>
      <c r="Z49" s="147">
        <f t="shared" si="19"/>
        <v>0</v>
      </c>
      <c r="AA49" s="164" t="s">
        <v>20</v>
      </c>
    </row>
    <row r="50" spans="1:27" ht="47.25">
      <c r="A50" s="150" t="s">
        <v>61</v>
      </c>
      <c r="B50" s="41" t="str">
        <f>'Форма 1'!C50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0" s="125" t="str">
        <f>'Форма 1'!D50</f>
        <v>Г</v>
      </c>
      <c r="D50" s="36" t="s">
        <v>146</v>
      </c>
      <c r="E50" s="151">
        <f t="shared" ref="E50:S50" si="24">SUM(E51:E53)</f>
        <v>0</v>
      </c>
      <c r="F50" s="151">
        <f t="shared" si="24"/>
        <v>0</v>
      </c>
      <c r="G50" s="151">
        <f t="shared" si="24"/>
        <v>3.8149999999999999</v>
      </c>
      <c r="H50" s="151">
        <f t="shared" si="24"/>
        <v>0</v>
      </c>
      <c r="I50" s="151">
        <f t="shared" si="24"/>
        <v>0</v>
      </c>
      <c r="J50" s="151">
        <f t="shared" si="24"/>
        <v>0</v>
      </c>
      <c r="K50" s="152">
        <f t="shared" si="24"/>
        <v>0</v>
      </c>
      <c r="L50" s="399" t="s">
        <v>20</v>
      </c>
      <c r="M50" s="151">
        <f t="shared" si="24"/>
        <v>0</v>
      </c>
      <c r="N50" s="151">
        <f t="shared" si="24"/>
        <v>0</v>
      </c>
      <c r="O50" s="151">
        <f t="shared" si="24"/>
        <v>3.8149999999999999</v>
      </c>
      <c r="P50" s="151">
        <f t="shared" si="24"/>
        <v>0</v>
      </c>
      <c r="Q50" s="151">
        <f t="shared" si="24"/>
        <v>0</v>
      </c>
      <c r="R50" s="151">
        <f t="shared" si="24"/>
        <v>0</v>
      </c>
      <c r="S50" s="152">
        <f t="shared" si="24"/>
        <v>0</v>
      </c>
      <c r="T50" s="151">
        <f t="shared" si="19"/>
        <v>0</v>
      </c>
      <c r="U50" s="151">
        <f t="shared" si="19"/>
        <v>0</v>
      </c>
      <c r="V50" s="151">
        <f t="shared" si="19"/>
        <v>0</v>
      </c>
      <c r="W50" s="151">
        <f t="shared" si="19"/>
        <v>0</v>
      </c>
      <c r="X50" s="151">
        <f t="shared" si="19"/>
        <v>0</v>
      </c>
      <c r="Y50" s="151">
        <f t="shared" si="19"/>
        <v>0</v>
      </c>
      <c r="Z50" s="151">
        <f t="shared" si="19"/>
        <v>0</v>
      </c>
      <c r="AA50" s="165" t="s">
        <v>20</v>
      </c>
    </row>
    <row r="51" spans="1:27" ht="47.25">
      <c r="A51" s="154" t="s">
        <v>61</v>
      </c>
      <c r="B51" s="48" t="str">
        <f>'Форма 1'!C51</f>
        <v>Строительство одноцепной ВЛЗ-6кВ от фидеров №4(оп.19) и №5(оп.18)ВЛ-6кВ"Хитачи"до КТПн-400/6кВ в СОТ "Детка" протяженностью 7,11 км</v>
      </c>
      <c r="C51" s="49" t="str">
        <f>'Форма 1'!D51</f>
        <v>К_3.1</v>
      </c>
      <c r="D51" s="84" t="s">
        <v>146</v>
      </c>
      <c r="E51" s="155">
        <v>0</v>
      </c>
      <c r="F51" s="155">
        <v>0</v>
      </c>
      <c r="G51" s="155">
        <v>3.8149999999999999</v>
      </c>
      <c r="H51" s="155">
        <v>0</v>
      </c>
      <c r="I51" s="155">
        <v>0</v>
      </c>
      <c r="J51" s="155">
        <v>0</v>
      </c>
      <c r="K51" s="156">
        <v>0</v>
      </c>
      <c r="L51" s="398" t="s">
        <v>214</v>
      </c>
      <c r="M51" s="155">
        <v>0</v>
      </c>
      <c r="N51" s="155">
        <v>0</v>
      </c>
      <c r="O51" s="155">
        <v>3.8149999999999999</v>
      </c>
      <c r="P51" s="155">
        <v>0</v>
      </c>
      <c r="Q51" s="155">
        <v>0</v>
      </c>
      <c r="R51" s="155">
        <v>0</v>
      </c>
      <c r="S51" s="156">
        <v>0</v>
      </c>
      <c r="T51" s="158">
        <f t="shared" si="19"/>
        <v>0</v>
      </c>
      <c r="U51" s="158">
        <f t="shared" si="19"/>
        <v>0</v>
      </c>
      <c r="V51" s="158">
        <f t="shared" si="19"/>
        <v>0</v>
      </c>
      <c r="W51" s="158">
        <f t="shared" si="19"/>
        <v>0</v>
      </c>
      <c r="X51" s="158">
        <f t="shared" si="19"/>
        <v>0</v>
      </c>
      <c r="Y51" s="158">
        <f t="shared" si="19"/>
        <v>0</v>
      </c>
      <c r="Z51" s="158">
        <f t="shared" si="19"/>
        <v>0</v>
      </c>
      <c r="AA51" s="166" t="s">
        <v>164</v>
      </c>
    </row>
    <row r="52" spans="1:27" ht="48" customHeight="1">
      <c r="A52" s="154" t="s">
        <v>61</v>
      </c>
      <c r="B52" s="48" t="str">
        <f>'Форма 1'!C52</f>
        <v>Строительство от РП-4 4КЛ-10кВ с установкой 2КТПН-630/10 по ул. Тимптонская, квартал «И»  (КЛ-10кВ - 0,72км; 1,26МВА)</v>
      </c>
      <c r="C52" s="49" t="str">
        <f>'Форма 1'!D52</f>
        <v>K_3.2</v>
      </c>
      <c r="D52" s="84" t="s">
        <v>146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6">
        <v>0</v>
      </c>
      <c r="L52" s="398" t="s">
        <v>146</v>
      </c>
      <c r="M52" s="155">
        <v>0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6">
        <v>0</v>
      </c>
      <c r="T52" s="158">
        <f t="shared" si="19"/>
        <v>0</v>
      </c>
      <c r="U52" s="158">
        <f t="shared" si="19"/>
        <v>0</v>
      </c>
      <c r="V52" s="158">
        <f t="shared" ref="V52:Z65" si="25">O52-G52</f>
        <v>0</v>
      </c>
      <c r="W52" s="158">
        <f t="shared" si="25"/>
        <v>0</v>
      </c>
      <c r="X52" s="158">
        <f t="shared" si="25"/>
        <v>0</v>
      </c>
      <c r="Y52" s="158">
        <f t="shared" si="25"/>
        <v>0</v>
      </c>
      <c r="Z52" s="158">
        <f t="shared" si="25"/>
        <v>0</v>
      </c>
      <c r="AA52" s="166" t="s">
        <v>164</v>
      </c>
    </row>
    <row r="53" spans="1:27" ht="63">
      <c r="A53" s="154" t="s">
        <v>61</v>
      </c>
      <c r="B53" s="48" t="str">
        <f>'Форма 1'!C53</f>
        <v>Строительство 2КЛ-10кВ от вновь установленной 2КТПН-630/10 по ул. Тимптонская до ул. Комсомольской правды с установкой КТПН-630/10, квартал «И»   (КЛ-10кВ 1,69км; 1,26МВА)</v>
      </c>
      <c r="C53" s="49" t="str">
        <f>'Форма 1'!D53</f>
        <v>K_3.3</v>
      </c>
      <c r="D53" s="84" t="s">
        <v>146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6">
        <v>0</v>
      </c>
      <c r="L53" s="398" t="s">
        <v>146</v>
      </c>
      <c r="M53" s="155">
        <v>0</v>
      </c>
      <c r="N53" s="155">
        <v>0</v>
      </c>
      <c r="O53" s="155">
        <v>0</v>
      </c>
      <c r="P53" s="155">
        <v>0</v>
      </c>
      <c r="Q53" s="155">
        <v>0</v>
      </c>
      <c r="R53" s="155">
        <v>0</v>
      </c>
      <c r="S53" s="156">
        <v>0</v>
      </c>
      <c r="T53" s="158">
        <f t="shared" ref="T53:W80" si="26">M53-E53</f>
        <v>0</v>
      </c>
      <c r="U53" s="158">
        <f t="shared" si="26"/>
        <v>0</v>
      </c>
      <c r="V53" s="158">
        <f t="shared" si="25"/>
        <v>0</v>
      </c>
      <c r="W53" s="158">
        <f t="shared" si="25"/>
        <v>0</v>
      </c>
      <c r="X53" s="158">
        <f t="shared" si="25"/>
        <v>0</v>
      </c>
      <c r="Y53" s="158">
        <f t="shared" si="25"/>
        <v>0</v>
      </c>
      <c r="Z53" s="158">
        <f t="shared" si="25"/>
        <v>0</v>
      </c>
      <c r="AA53" s="166" t="s">
        <v>164</v>
      </c>
    </row>
    <row r="54" spans="1:27" ht="63">
      <c r="A54" s="150" t="s">
        <v>67</v>
      </c>
      <c r="B54" s="41" t="str">
        <f>'Форма 1'!C54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4" s="125" t="str">
        <f>'Форма 1'!D54</f>
        <v>Г</v>
      </c>
      <c r="D54" s="36" t="s">
        <v>146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2">
        <v>0</v>
      </c>
      <c r="L54" s="399" t="s">
        <v>20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R54" s="151">
        <v>0</v>
      </c>
      <c r="S54" s="152">
        <v>0</v>
      </c>
      <c r="T54" s="151">
        <f t="shared" si="26"/>
        <v>0</v>
      </c>
      <c r="U54" s="151">
        <f t="shared" si="26"/>
        <v>0</v>
      </c>
      <c r="V54" s="151">
        <f t="shared" ref="V54" si="27">O54-G54</f>
        <v>0</v>
      </c>
      <c r="W54" s="151">
        <f t="shared" ref="W54" si="28">P54-H54</f>
        <v>0</v>
      </c>
      <c r="X54" s="151">
        <f t="shared" ref="X54" si="29">Q54-I54</f>
        <v>0</v>
      </c>
      <c r="Y54" s="151">
        <f t="shared" ref="Y54" si="30">R54-J54</f>
        <v>0</v>
      </c>
      <c r="Z54" s="151">
        <f t="shared" ref="Z54" si="31">S54-K54</f>
        <v>0</v>
      </c>
      <c r="AA54" s="165" t="s">
        <v>20</v>
      </c>
    </row>
    <row r="55" spans="1:27" ht="31.5">
      <c r="A55" s="142" t="s">
        <v>69</v>
      </c>
      <c r="B55" s="50" t="str">
        <f>'Форма 1'!C55</f>
        <v>Реконструкция, модернизация, техническое перевооружение всего, в том числе:</v>
      </c>
      <c r="C55" s="127" t="str">
        <f>'Форма 1'!D55</f>
        <v>Г</v>
      </c>
      <c r="D55" s="82" t="s">
        <v>146</v>
      </c>
      <c r="E55" s="143">
        <f t="shared" ref="E55:K55" si="32">E56+E62+E69+E81</f>
        <v>0</v>
      </c>
      <c r="F55" s="143">
        <f t="shared" si="32"/>
        <v>0</v>
      </c>
      <c r="G55" s="143">
        <f t="shared" si="32"/>
        <v>0</v>
      </c>
      <c r="H55" s="143">
        <f t="shared" si="32"/>
        <v>0</v>
      </c>
      <c r="I55" s="143">
        <f t="shared" si="32"/>
        <v>0</v>
      </c>
      <c r="J55" s="143">
        <f t="shared" si="32"/>
        <v>0</v>
      </c>
      <c r="K55" s="144">
        <f t="shared" si="32"/>
        <v>70</v>
      </c>
      <c r="L55" s="401" t="s">
        <v>20</v>
      </c>
      <c r="M55" s="143">
        <f t="shared" ref="M55:S55" si="33">M56+M62+M69+M81</f>
        <v>0</v>
      </c>
      <c r="N55" s="143">
        <f t="shared" si="33"/>
        <v>0</v>
      </c>
      <c r="O55" s="143">
        <f t="shared" si="33"/>
        <v>0</v>
      </c>
      <c r="P55" s="143">
        <f t="shared" si="33"/>
        <v>0</v>
      </c>
      <c r="Q55" s="143">
        <f t="shared" si="33"/>
        <v>0</v>
      </c>
      <c r="R55" s="143">
        <f t="shared" si="33"/>
        <v>0</v>
      </c>
      <c r="S55" s="144">
        <f t="shared" si="33"/>
        <v>78</v>
      </c>
      <c r="T55" s="143">
        <f t="shared" si="26"/>
        <v>0</v>
      </c>
      <c r="U55" s="143">
        <f t="shared" si="26"/>
        <v>0</v>
      </c>
      <c r="V55" s="143">
        <f t="shared" si="25"/>
        <v>0</v>
      </c>
      <c r="W55" s="143">
        <f t="shared" si="25"/>
        <v>0</v>
      </c>
      <c r="X55" s="143">
        <f t="shared" si="25"/>
        <v>0</v>
      </c>
      <c r="Y55" s="143">
        <f t="shared" si="25"/>
        <v>0</v>
      </c>
      <c r="Z55" s="143">
        <f t="shared" si="25"/>
        <v>8</v>
      </c>
      <c r="AA55" s="163" t="s">
        <v>20</v>
      </c>
    </row>
    <row r="56" spans="1:27" ht="47.25">
      <c r="A56" s="146" t="s">
        <v>71</v>
      </c>
      <c r="B56" s="31" t="str">
        <f>'Форма 1'!C56</f>
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</c>
      <c r="C56" s="126" t="str">
        <f>'Форма 1'!D56</f>
        <v>Г</v>
      </c>
      <c r="D56" s="83" t="s">
        <v>146</v>
      </c>
      <c r="E56" s="147">
        <f t="shared" ref="E56:K56" si="34">E57+E58</f>
        <v>0</v>
      </c>
      <c r="F56" s="147">
        <f t="shared" si="34"/>
        <v>0</v>
      </c>
      <c r="G56" s="147">
        <f t="shared" si="34"/>
        <v>0</v>
      </c>
      <c r="H56" s="147">
        <f t="shared" si="34"/>
        <v>0</v>
      </c>
      <c r="I56" s="147">
        <f t="shared" si="34"/>
        <v>0</v>
      </c>
      <c r="J56" s="147">
        <f t="shared" si="34"/>
        <v>0</v>
      </c>
      <c r="K56" s="148">
        <f t="shared" si="34"/>
        <v>1</v>
      </c>
      <c r="L56" s="400" t="s">
        <v>20</v>
      </c>
      <c r="M56" s="147">
        <f t="shared" ref="M56:S56" si="35">M57+M58</f>
        <v>0</v>
      </c>
      <c r="N56" s="147">
        <f t="shared" si="35"/>
        <v>0</v>
      </c>
      <c r="O56" s="147">
        <f t="shared" si="35"/>
        <v>0</v>
      </c>
      <c r="P56" s="147">
        <f t="shared" si="35"/>
        <v>0</v>
      </c>
      <c r="Q56" s="147">
        <f t="shared" si="35"/>
        <v>0</v>
      </c>
      <c r="R56" s="147">
        <f t="shared" si="35"/>
        <v>0</v>
      </c>
      <c r="S56" s="148">
        <f t="shared" si="35"/>
        <v>1</v>
      </c>
      <c r="T56" s="147">
        <f t="shared" si="26"/>
        <v>0</v>
      </c>
      <c r="U56" s="147">
        <f t="shared" si="26"/>
        <v>0</v>
      </c>
      <c r="V56" s="147">
        <f t="shared" si="25"/>
        <v>0</v>
      </c>
      <c r="W56" s="147">
        <f t="shared" si="25"/>
        <v>0</v>
      </c>
      <c r="X56" s="147">
        <f t="shared" si="25"/>
        <v>0</v>
      </c>
      <c r="Y56" s="147">
        <f t="shared" si="25"/>
        <v>0</v>
      </c>
      <c r="Z56" s="147">
        <f t="shared" si="25"/>
        <v>0</v>
      </c>
      <c r="AA56" s="164" t="s">
        <v>20</v>
      </c>
    </row>
    <row r="57" spans="1:27" ht="31.5">
      <c r="A57" s="150" t="s">
        <v>73</v>
      </c>
      <c r="B57" s="41" t="str">
        <f>'Форма 1'!C57</f>
        <v>Реконструкция трансформаторных и иных подстанций, всего, в том числе:</v>
      </c>
      <c r="C57" s="125" t="str">
        <f>'Форма 1'!D57</f>
        <v>Г</v>
      </c>
      <c r="D57" s="36" t="s">
        <v>146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2">
        <v>0</v>
      </c>
      <c r="L57" s="399" t="s">
        <v>20</v>
      </c>
      <c r="M57" s="151">
        <v>0</v>
      </c>
      <c r="N57" s="151">
        <v>0</v>
      </c>
      <c r="O57" s="151">
        <v>0</v>
      </c>
      <c r="P57" s="151">
        <v>0</v>
      </c>
      <c r="Q57" s="151">
        <v>0</v>
      </c>
      <c r="R57" s="151">
        <v>0</v>
      </c>
      <c r="S57" s="152">
        <v>0</v>
      </c>
      <c r="T57" s="151">
        <f t="shared" si="26"/>
        <v>0</v>
      </c>
      <c r="U57" s="151">
        <f t="shared" si="26"/>
        <v>0</v>
      </c>
      <c r="V57" s="151">
        <f t="shared" ref="V57" si="36">O57-G57</f>
        <v>0</v>
      </c>
      <c r="W57" s="151">
        <f t="shared" ref="W57" si="37">P57-H57</f>
        <v>0</v>
      </c>
      <c r="X57" s="151">
        <f t="shared" ref="X57" si="38">Q57-I57</f>
        <v>0</v>
      </c>
      <c r="Y57" s="151">
        <f t="shared" ref="Y57" si="39">R57-J57</f>
        <v>0</v>
      </c>
      <c r="Z57" s="151">
        <f t="shared" ref="Z57" si="40">S57-K57</f>
        <v>0</v>
      </c>
      <c r="AA57" s="165" t="s">
        <v>20</v>
      </c>
    </row>
    <row r="58" spans="1:27" ht="47.25">
      <c r="A58" s="150" t="s">
        <v>75</v>
      </c>
      <c r="B58" s="41" t="str">
        <f>'Форма 1'!C58</f>
        <v>Модернизация, техническое перевооружение трансформаторных и иных подстанций, распределительных пунктов, всего, в том числе:</v>
      </c>
      <c r="C58" s="125" t="str">
        <f>'Форма 1'!D58</f>
        <v>Г</v>
      </c>
      <c r="D58" s="36" t="s">
        <v>146</v>
      </c>
      <c r="E58" s="151">
        <f t="shared" ref="E58:K58" si="41">SUM(E59:E61)</f>
        <v>0</v>
      </c>
      <c r="F58" s="151">
        <f t="shared" si="41"/>
        <v>0</v>
      </c>
      <c r="G58" s="151">
        <f t="shared" si="41"/>
        <v>0</v>
      </c>
      <c r="H58" s="151">
        <f t="shared" si="41"/>
        <v>0</v>
      </c>
      <c r="I58" s="151">
        <f t="shared" si="41"/>
        <v>0</v>
      </c>
      <c r="J58" s="151">
        <f t="shared" si="41"/>
        <v>0</v>
      </c>
      <c r="K58" s="152">
        <f t="shared" si="41"/>
        <v>1</v>
      </c>
      <c r="L58" s="399" t="s">
        <v>20</v>
      </c>
      <c r="M58" s="151">
        <f t="shared" ref="M58:S58" si="42">SUM(M59:M61)</f>
        <v>0</v>
      </c>
      <c r="N58" s="151">
        <f t="shared" si="42"/>
        <v>0</v>
      </c>
      <c r="O58" s="151">
        <f t="shared" si="42"/>
        <v>0</v>
      </c>
      <c r="P58" s="151">
        <f t="shared" si="42"/>
        <v>0</v>
      </c>
      <c r="Q58" s="151">
        <f t="shared" si="42"/>
        <v>0</v>
      </c>
      <c r="R58" s="151">
        <f t="shared" si="42"/>
        <v>0</v>
      </c>
      <c r="S58" s="152">
        <f t="shared" si="42"/>
        <v>1</v>
      </c>
      <c r="T58" s="151">
        <f t="shared" si="26"/>
        <v>0</v>
      </c>
      <c r="U58" s="151">
        <f t="shared" si="26"/>
        <v>0</v>
      </c>
      <c r="V58" s="151">
        <f t="shared" si="25"/>
        <v>0</v>
      </c>
      <c r="W58" s="151">
        <f t="shared" si="25"/>
        <v>0</v>
      </c>
      <c r="X58" s="151">
        <f t="shared" si="25"/>
        <v>0</v>
      </c>
      <c r="Y58" s="151">
        <f t="shared" si="25"/>
        <v>0</v>
      </c>
      <c r="Z58" s="151">
        <f t="shared" si="25"/>
        <v>0</v>
      </c>
      <c r="AA58" s="165" t="s">
        <v>20</v>
      </c>
    </row>
    <row r="59" spans="1:27" ht="31.5">
      <c r="A59" s="154" t="s">
        <v>75</v>
      </c>
      <c r="B59" s="51" t="str">
        <f>'Форма 1'!C59</f>
        <v>Техническое перевооружение (модернизация) ЦРП-1 (инв.№ 00000479) (ячейки 14шт, выключатели 10шт)</v>
      </c>
      <c r="C59" s="49" t="str">
        <f>'Форма 1'!D59</f>
        <v>K_1.1</v>
      </c>
      <c r="D59" s="84" t="s">
        <v>146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6">
        <v>0</v>
      </c>
      <c r="L59" s="398" t="s">
        <v>146</v>
      </c>
      <c r="M59" s="155">
        <v>0</v>
      </c>
      <c r="N59" s="155">
        <v>0</v>
      </c>
      <c r="O59" s="155">
        <v>0</v>
      </c>
      <c r="P59" s="155">
        <v>0</v>
      </c>
      <c r="Q59" s="155">
        <v>0</v>
      </c>
      <c r="R59" s="155">
        <v>0</v>
      </c>
      <c r="S59" s="156">
        <v>0</v>
      </c>
      <c r="T59" s="158">
        <f t="shared" si="26"/>
        <v>0</v>
      </c>
      <c r="U59" s="158">
        <f t="shared" si="26"/>
        <v>0</v>
      </c>
      <c r="V59" s="158">
        <f t="shared" si="25"/>
        <v>0</v>
      </c>
      <c r="W59" s="158">
        <f t="shared" si="25"/>
        <v>0</v>
      </c>
      <c r="X59" s="158">
        <f t="shared" si="25"/>
        <v>0</v>
      </c>
      <c r="Y59" s="158">
        <f t="shared" si="25"/>
        <v>0</v>
      </c>
      <c r="Z59" s="158">
        <f t="shared" si="25"/>
        <v>0</v>
      </c>
      <c r="AA59" s="166" t="s">
        <v>164</v>
      </c>
    </row>
    <row r="60" spans="1:27" ht="47.25">
      <c r="A60" s="154" t="s">
        <v>75</v>
      </c>
      <c r="B60" s="51" t="str">
        <f>'Форма 1'!C60</f>
        <v>Техническое перевооружение (модернизация) ТП-23, ТП-24, ТП-29, ТП-75, ТП-81, ТП-92, ТП-98, ТП-100, ТП-101, ТП-104 (ячейки КСО-386 - 64шт)</v>
      </c>
      <c r="C60" s="49" t="str">
        <f>'Форма 1'!D60</f>
        <v>K_1.2</v>
      </c>
      <c r="D60" s="84" t="s">
        <v>146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6">
        <v>0</v>
      </c>
      <c r="L60" s="398" t="s">
        <v>146</v>
      </c>
      <c r="M60" s="155">
        <v>0</v>
      </c>
      <c r="N60" s="155">
        <v>0</v>
      </c>
      <c r="O60" s="155">
        <v>0</v>
      </c>
      <c r="P60" s="155">
        <v>0</v>
      </c>
      <c r="Q60" s="155">
        <v>0</v>
      </c>
      <c r="R60" s="155">
        <v>0</v>
      </c>
      <c r="S60" s="156">
        <v>0</v>
      </c>
      <c r="T60" s="158">
        <f t="shared" si="26"/>
        <v>0</v>
      </c>
      <c r="U60" s="158">
        <f t="shared" si="26"/>
        <v>0</v>
      </c>
      <c r="V60" s="158">
        <f t="shared" si="25"/>
        <v>0</v>
      </c>
      <c r="W60" s="158">
        <f t="shared" si="25"/>
        <v>0</v>
      </c>
      <c r="X60" s="158">
        <f t="shared" si="25"/>
        <v>0</v>
      </c>
      <c r="Y60" s="158">
        <f t="shared" si="25"/>
        <v>0</v>
      </c>
      <c r="Z60" s="158">
        <f t="shared" si="25"/>
        <v>0</v>
      </c>
      <c r="AA60" s="166" t="s">
        <v>164</v>
      </c>
    </row>
    <row r="61" spans="1:27" ht="30" customHeight="1">
      <c r="A61" s="154" t="s">
        <v>75</v>
      </c>
      <c r="B61" s="51" t="str">
        <f>'Форма 1'!C61</f>
        <v>Техническое перевооружение (модернизация) РП-5 (1 ед.)</v>
      </c>
      <c r="C61" s="49" t="str">
        <f>'Форма 1'!D61</f>
        <v>K_1.0</v>
      </c>
      <c r="D61" s="84" t="s">
        <v>146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6">
        <v>1</v>
      </c>
      <c r="L61" s="398" t="s">
        <v>217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55">
        <v>0</v>
      </c>
      <c r="S61" s="156">
        <v>1</v>
      </c>
      <c r="T61" s="158">
        <f t="shared" si="26"/>
        <v>0</v>
      </c>
      <c r="U61" s="158">
        <f t="shared" si="26"/>
        <v>0</v>
      </c>
      <c r="V61" s="158">
        <f t="shared" si="25"/>
        <v>0</v>
      </c>
      <c r="W61" s="158">
        <f t="shared" si="25"/>
        <v>0</v>
      </c>
      <c r="X61" s="158">
        <f t="shared" si="25"/>
        <v>0</v>
      </c>
      <c r="Y61" s="158">
        <f t="shared" si="25"/>
        <v>0</v>
      </c>
      <c r="Z61" s="158">
        <f t="shared" si="25"/>
        <v>0</v>
      </c>
      <c r="AA61" s="166" t="s">
        <v>164</v>
      </c>
    </row>
    <row r="62" spans="1:27" ht="47.25">
      <c r="A62" s="146" t="s">
        <v>83</v>
      </c>
      <c r="B62" s="31" t="str">
        <f>'Форма 1'!C62</f>
        <v>Реконструкция, модернизация, техническое перевооружение линий электропередачи, всего, в том числе:</v>
      </c>
      <c r="C62" s="126" t="str">
        <f>'Форма 1'!D62</f>
        <v>Г</v>
      </c>
      <c r="D62" s="86" t="s">
        <v>146</v>
      </c>
      <c r="E62" s="147">
        <f t="shared" ref="E62:K62" si="43">E63+E66</f>
        <v>0</v>
      </c>
      <c r="F62" s="147">
        <f t="shared" si="43"/>
        <v>0</v>
      </c>
      <c r="G62" s="147">
        <f t="shared" si="43"/>
        <v>0</v>
      </c>
      <c r="H62" s="147">
        <f t="shared" si="43"/>
        <v>0</v>
      </c>
      <c r="I62" s="147">
        <f t="shared" si="43"/>
        <v>0</v>
      </c>
      <c r="J62" s="147">
        <f t="shared" si="43"/>
        <v>0</v>
      </c>
      <c r="K62" s="148">
        <f t="shared" si="43"/>
        <v>0</v>
      </c>
      <c r="L62" s="400" t="s">
        <v>20</v>
      </c>
      <c r="M62" s="147">
        <f t="shared" ref="M62:S62" si="44">M63+M66</f>
        <v>0</v>
      </c>
      <c r="N62" s="147">
        <f t="shared" si="44"/>
        <v>0</v>
      </c>
      <c r="O62" s="147">
        <f t="shared" si="44"/>
        <v>0</v>
      </c>
      <c r="P62" s="147">
        <f t="shared" si="44"/>
        <v>0</v>
      </c>
      <c r="Q62" s="147">
        <f t="shared" si="44"/>
        <v>0</v>
      </c>
      <c r="R62" s="147">
        <f t="shared" si="44"/>
        <v>0</v>
      </c>
      <c r="S62" s="148">
        <f t="shared" si="44"/>
        <v>0</v>
      </c>
      <c r="T62" s="147">
        <f t="shared" si="26"/>
        <v>0</v>
      </c>
      <c r="U62" s="147">
        <f t="shared" si="26"/>
        <v>0</v>
      </c>
      <c r="V62" s="147">
        <f t="shared" si="25"/>
        <v>0</v>
      </c>
      <c r="W62" s="147">
        <f t="shared" si="25"/>
        <v>0</v>
      </c>
      <c r="X62" s="147">
        <f t="shared" si="25"/>
        <v>0</v>
      </c>
      <c r="Y62" s="147">
        <f t="shared" si="25"/>
        <v>0</v>
      </c>
      <c r="Z62" s="147">
        <f t="shared" si="25"/>
        <v>0</v>
      </c>
      <c r="AA62" s="164" t="s">
        <v>20</v>
      </c>
    </row>
    <row r="63" spans="1:27" ht="25.5" customHeight="1">
      <c r="A63" s="150" t="s">
        <v>85</v>
      </c>
      <c r="B63" s="52" t="str">
        <f>'Форма 1'!C63</f>
        <v>Реконструкция линий электропередачи, всего, в том числе:</v>
      </c>
      <c r="C63" s="125" t="str">
        <f>'Форма 1'!D63</f>
        <v>Г</v>
      </c>
      <c r="D63" s="85" t="s">
        <v>146</v>
      </c>
      <c r="E63" s="151">
        <f t="shared" ref="E63:K63" si="45">SUM(E64:E65)</f>
        <v>0</v>
      </c>
      <c r="F63" s="151">
        <f t="shared" si="45"/>
        <v>0</v>
      </c>
      <c r="G63" s="151">
        <f t="shared" si="45"/>
        <v>0</v>
      </c>
      <c r="H63" s="151">
        <f t="shared" si="45"/>
        <v>0</v>
      </c>
      <c r="I63" s="151">
        <f t="shared" si="45"/>
        <v>0</v>
      </c>
      <c r="J63" s="151">
        <f t="shared" si="45"/>
        <v>0</v>
      </c>
      <c r="K63" s="152">
        <f t="shared" si="45"/>
        <v>0</v>
      </c>
      <c r="L63" s="399" t="s">
        <v>20</v>
      </c>
      <c r="M63" s="151">
        <f t="shared" ref="M63:S63" si="46">SUM(M64:M65)</f>
        <v>0</v>
      </c>
      <c r="N63" s="151">
        <f t="shared" si="46"/>
        <v>0</v>
      </c>
      <c r="O63" s="151">
        <f t="shared" si="46"/>
        <v>0</v>
      </c>
      <c r="P63" s="151">
        <f t="shared" si="46"/>
        <v>0</v>
      </c>
      <c r="Q63" s="151">
        <f t="shared" si="46"/>
        <v>0</v>
      </c>
      <c r="R63" s="151">
        <f t="shared" si="46"/>
        <v>0</v>
      </c>
      <c r="S63" s="152">
        <f t="shared" si="46"/>
        <v>0</v>
      </c>
      <c r="T63" s="151">
        <f t="shared" si="26"/>
        <v>0</v>
      </c>
      <c r="U63" s="151">
        <f t="shared" si="26"/>
        <v>0</v>
      </c>
      <c r="V63" s="151">
        <f t="shared" si="25"/>
        <v>0</v>
      </c>
      <c r="W63" s="151">
        <f t="shared" si="25"/>
        <v>0</v>
      </c>
      <c r="X63" s="151">
        <f t="shared" si="25"/>
        <v>0</v>
      </c>
      <c r="Y63" s="151">
        <f t="shared" si="25"/>
        <v>0</v>
      </c>
      <c r="Z63" s="151">
        <f t="shared" si="25"/>
        <v>0</v>
      </c>
      <c r="AA63" s="165" t="s">
        <v>20</v>
      </c>
    </row>
    <row r="64" spans="1:27" ht="47.25">
      <c r="A64" s="154" t="s">
        <v>85</v>
      </c>
      <c r="B64" s="48" t="str">
        <f>'Форма 1'!C64</f>
        <v>Реконструкция ВОЗ. ЛИН. 10 КВ МКЗ, инв.№ 00000007 (ВЛ-10 кВ фидер №7 и фидер № 25 от ПС № 49 до РП-1) II этап (0,45км)</v>
      </c>
      <c r="C64" s="49" t="str">
        <f>'Форма 1'!D64</f>
        <v>K_1.3</v>
      </c>
      <c r="D64" s="84" t="s">
        <v>146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6">
        <v>0</v>
      </c>
      <c r="L64" s="398" t="s">
        <v>146</v>
      </c>
      <c r="M64" s="155">
        <v>0</v>
      </c>
      <c r="N64" s="155">
        <v>0</v>
      </c>
      <c r="O64" s="155">
        <v>0</v>
      </c>
      <c r="P64" s="155">
        <v>0</v>
      </c>
      <c r="Q64" s="155">
        <v>0</v>
      </c>
      <c r="R64" s="155">
        <v>0</v>
      </c>
      <c r="S64" s="156">
        <v>0</v>
      </c>
      <c r="T64" s="158">
        <f t="shared" si="26"/>
        <v>0</v>
      </c>
      <c r="U64" s="158">
        <f t="shared" si="26"/>
        <v>0</v>
      </c>
      <c r="V64" s="158">
        <f t="shared" si="25"/>
        <v>0</v>
      </c>
      <c r="W64" s="158">
        <f t="shared" si="25"/>
        <v>0</v>
      </c>
      <c r="X64" s="158">
        <f t="shared" si="25"/>
        <v>0</v>
      </c>
      <c r="Y64" s="158">
        <f t="shared" si="25"/>
        <v>0</v>
      </c>
      <c r="Z64" s="158">
        <f t="shared" si="25"/>
        <v>0</v>
      </c>
      <c r="AA64" s="166" t="s">
        <v>164</v>
      </c>
    </row>
    <row r="65" spans="1:27" ht="94.5">
      <c r="A65" s="154" t="s">
        <v>85</v>
      </c>
      <c r="B65" s="48" t="str">
        <f>'Форма 1'!C65</f>
        <v>Реконструкция ВЛ-10(6)кВ в ВЛЗ-10(6)кВ (СИП-3)(6км):  Ф-14 от ПС 110/10 УВД (адрес: г.Нерюнгри, вдоль ул.Строителей, ул.Лужников), Ф-10 (24) от ПС 110/10 Городская  (адрес: г.Нерюнгри, вдоль ул.Геологов),  Ф-26 (37) от ПС 110/10 Фабрика (адрес: г.Нерюнгри, вдоль ул.Разрезовская)</v>
      </c>
      <c r="C65" s="49" t="str">
        <f>'Форма 1'!D65</f>
        <v>K_1.6</v>
      </c>
      <c r="D65" s="84" t="s">
        <v>146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6">
        <v>0</v>
      </c>
      <c r="L65" s="398" t="s">
        <v>146</v>
      </c>
      <c r="M65" s="155">
        <v>0</v>
      </c>
      <c r="N65" s="155">
        <v>0</v>
      </c>
      <c r="O65" s="155">
        <v>0</v>
      </c>
      <c r="P65" s="155">
        <v>0</v>
      </c>
      <c r="Q65" s="155">
        <v>0</v>
      </c>
      <c r="R65" s="155">
        <v>0</v>
      </c>
      <c r="S65" s="156">
        <v>0</v>
      </c>
      <c r="T65" s="158">
        <f t="shared" si="26"/>
        <v>0</v>
      </c>
      <c r="U65" s="158">
        <f t="shared" si="26"/>
        <v>0</v>
      </c>
      <c r="V65" s="158">
        <f t="shared" si="25"/>
        <v>0</v>
      </c>
      <c r="W65" s="158">
        <f t="shared" si="25"/>
        <v>0</v>
      </c>
      <c r="X65" s="158">
        <f t="shared" si="25"/>
        <v>0</v>
      </c>
      <c r="Y65" s="158">
        <f t="shared" si="25"/>
        <v>0</v>
      </c>
      <c r="Z65" s="158">
        <f t="shared" si="25"/>
        <v>0</v>
      </c>
      <c r="AA65" s="166" t="s">
        <v>164</v>
      </c>
    </row>
    <row r="66" spans="1:27" ht="31.5">
      <c r="A66" s="150" t="s">
        <v>91</v>
      </c>
      <c r="B66" s="41" t="str">
        <f>'Форма 1'!C66</f>
        <v>Модернизация, техническое перевооружение линий электропередачи, всего, в том числе:</v>
      </c>
      <c r="C66" s="125" t="str">
        <f>'Форма 1'!D66</f>
        <v>Г</v>
      </c>
      <c r="D66" s="85" t="s">
        <v>146</v>
      </c>
      <c r="E66" s="151">
        <f t="shared" ref="E66:S66" si="47">SUM(E67:E68)</f>
        <v>0</v>
      </c>
      <c r="F66" s="151">
        <f t="shared" si="47"/>
        <v>0</v>
      </c>
      <c r="G66" s="151">
        <f t="shared" si="47"/>
        <v>0</v>
      </c>
      <c r="H66" s="151">
        <f t="shared" si="47"/>
        <v>0</v>
      </c>
      <c r="I66" s="151">
        <f t="shared" si="47"/>
        <v>0</v>
      </c>
      <c r="J66" s="151">
        <f t="shared" si="47"/>
        <v>0</v>
      </c>
      <c r="K66" s="152">
        <f t="shared" si="47"/>
        <v>0</v>
      </c>
      <c r="L66" s="399" t="s">
        <v>20</v>
      </c>
      <c r="M66" s="151">
        <f t="shared" si="47"/>
        <v>0</v>
      </c>
      <c r="N66" s="151">
        <f t="shared" si="47"/>
        <v>0</v>
      </c>
      <c r="O66" s="151">
        <f t="shared" si="47"/>
        <v>0</v>
      </c>
      <c r="P66" s="151">
        <f t="shared" si="47"/>
        <v>0</v>
      </c>
      <c r="Q66" s="151">
        <f t="shared" si="47"/>
        <v>0</v>
      </c>
      <c r="R66" s="151">
        <f t="shared" si="47"/>
        <v>0</v>
      </c>
      <c r="S66" s="152">
        <f t="shared" si="47"/>
        <v>0</v>
      </c>
      <c r="T66" s="151">
        <f t="shared" si="26"/>
        <v>0</v>
      </c>
      <c r="U66" s="151">
        <f t="shared" si="26"/>
        <v>0</v>
      </c>
      <c r="V66" s="151">
        <f t="shared" si="26"/>
        <v>0</v>
      </c>
      <c r="W66" s="151">
        <f t="shared" si="26"/>
        <v>0</v>
      </c>
      <c r="X66" s="151">
        <f t="shared" ref="X66:Z99" si="48">Q66-I66</f>
        <v>0</v>
      </c>
      <c r="Y66" s="151">
        <f t="shared" si="48"/>
        <v>0</v>
      </c>
      <c r="Z66" s="151">
        <f t="shared" si="48"/>
        <v>0</v>
      </c>
      <c r="AA66" s="165" t="s">
        <v>20</v>
      </c>
    </row>
    <row r="67" spans="1:27" ht="31.5">
      <c r="A67" s="154" t="s">
        <v>91</v>
      </c>
      <c r="B67" s="48" t="str">
        <f>'Форма 1'!C67</f>
        <v>Установка на узлах ВЛ(З)-10(6)кВ ЯКНО-10(6)/630(400) с ВВ, РЗА, ТТ и ТН для ИИС (26 ед.)</v>
      </c>
      <c r="C67" s="49" t="str">
        <f>'Форма 1'!D67</f>
        <v>K_1.4</v>
      </c>
      <c r="D67" s="84" t="s">
        <v>146</v>
      </c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6">
        <v>0</v>
      </c>
      <c r="L67" s="398" t="s">
        <v>146</v>
      </c>
      <c r="M67" s="155">
        <v>0</v>
      </c>
      <c r="N67" s="155">
        <v>0</v>
      </c>
      <c r="O67" s="155">
        <v>0</v>
      </c>
      <c r="P67" s="155">
        <v>0</v>
      </c>
      <c r="Q67" s="155">
        <v>0</v>
      </c>
      <c r="R67" s="155">
        <v>0</v>
      </c>
      <c r="S67" s="156">
        <v>0</v>
      </c>
      <c r="T67" s="158">
        <f t="shared" si="26"/>
        <v>0</v>
      </c>
      <c r="U67" s="158">
        <f t="shared" si="26"/>
        <v>0</v>
      </c>
      <c r="V67" s="158">
        <f t="shared" si="26"/>
        <v>0</v>
      </c>
      <c r="W67" s="158">
        <f t="shared" si="26"/>
        <v>0</v>
      </c>
      <c r="X67" s="158">
        <f t="shared" si="48"/>
        <v>0</v>
      </c>
      <c r="Y67" s="158">
        <f t="shared" si="48"/>
        <v>0</v>
      </c>
      <c r="Z67" s="158">
        <f t="shared" si="48"/>
        <v>0</v>
      </c>
      <c r="AA67" s="166" t="s">
        <v>164</v>
      </c>
    </row>
    <row r="68" spans="1:27" ht="31.5">
      <c r="A68" s="154" t="s">
        <v>91</v>
      </c>
      <c r="B68" s="48" t="str">
        <f>'Форма 1'!C68</f>
        <v>Установка на узлах и/или точках ВЛ (КЛ)-10(6)кВ устройств ИПВЛ типа F1-3A2F/W (100шт)</v>
      </c>
      <c r="C68" s="49" t="str">
        <f>'Форма 1'!D68</f>
        <v>K_1.5</v>
      </c>
      <c r="D68" s="84" t="s">
        <v>146</v>
      </c>
      <c r="E68" s="155">
        <v>0</v>
      </c>
      <c r="F68" s="155">
        <v>0</v>
      </c>
      <c r="G68" s="155">
        <v>0</v>
      </c>
      <c r="H68" s="155">
        <v>0</v>
      </c>
      <c r="I68" s="155">
        <v>0</v>
      </c>
      <c r="J68" s="155">
        <v>0</v>
      </c>
      <c r="K68" s="156">
        <v>0</v>
      </c>
      <c r="L68" s="398" t="s">
        <v>146</v>
      </c>
      <c r="M68" s="155">
        <v>0</v>
      </c>
      <c r="N68" s="155">
        <v>0</v>
      </c>
      <c r="O68" s="155">
        <v>0</v>
      </c>
      <c r="P68" s="155">
        <v>0</v>
      </c>
      <c r="Q68" s="155">
        <v>0</v>
      </c>
      <c r="R68" s="155">
        <v>0</v>
      </c>
      <c r="S68" s="156">
        <v>0</v>
      </c>
      <c r="T68" s="158">
        <f t="shared" si="26"/>
        <v>0</v>
      </c>
      <c r="U68" s="158">
        <f t="shared" si="26"/>
        <v>0</v>
      </c>
      <c r="V68" s="158">
        <f t="shared" si="26"/>
        <v>0</v>
      </c>
      <c r="W68" s="158">
        <f t="shared" si="26"/>
        <v>0</v>
      </c>
      <c r="X68" s="158">
        <f t="shared" si="48"/>
        <v>0</v>
      </c>
      <c r="Y68" s="158">
        <f t="shared" si="48"/>
        <v>0</v>
      </c>
      <c r="Z68" s="158">
        <f t="shared" si="48"/>
        <v>0</v>
      </c>
      <c r="AA68" s="166" t="s">
        <v>164</v>
      </c>
    </row>
    <row r="69" spans="1:27" ht="31.5">
      <c r="A69" s="146" t="s">
        <v>97</v>
      </c>
      <c r="B69" s="31" t="str">
        <f>'Форма 1'!C69</f>
        <v>Развитие и модернизация учета электрической энергии (мощности), всего, в том числе:</v>
      </c>
      <c r="C69" s="126" t="str">
        <f>'Форма 1'!D69</f>
        <v>Г</v>
      </c>
      <c r="D69" s="86" t="s">
        <v>146</v>
      </c>
      <c r="E69" s="147">
        <f t="shared" ref="E69:S69" si="49">E70+E74+E75+E76+E77+E78+E79+E80</f>
        <v>0</v>
      </c>
      <c r="F69" s="147">
        <f t="shared" si="49"/>
        <v>0</v>
      </c>
      <c r="G69" s="147">
        <f t="shared" si="49"/>
        <v>0</v>
      </c>
      <c r="H69" s="147">
        <f t="shared" si="49"/>
        <v>0</v>
      </c>
      <c r="I69" s="147">
        <f t="shared" si="49"/>
        <v>0</v>
      </c>
      <c r="J69" s="147">
        <f t="shared" si="49"/>
        <v>0</v>
      </c>
      <c r="K69" s="148">
        <f t="shared" si="49"/>
        <v>69</v>
      </c>
      <c r="L69" s="400" t="s">
        <v>20</v>
      </c>
      <c r="M69" s="147">
        <f t="shared" si="49"/>
        <v>0</v>
      </c>
      <c r="N69" s="147">
        <f t="shared" si="49"/>
        <v>0</v>
      </c>
      <c r="O69" s="147">
        <f t="shared" si="49"/>
        <v>0</v>
      </c>
      <c r="P69" s="147">
        <f t="shared" si="49"/>
        <v>0</v>
      </c>
      <c r="Q69" s="147">
        <f t="shared" si="49"/>
        <v>0</v>
      </c>
      <c r="R69" s="147">
        <f t="shared" si="49"/>
        <v>0</v>
      </c>
      <c r="S69" s="148">
        <f t="shared" si="49"/>
        <v>76</v>
      </c>
      <c r="T69" s="147">
        <f t="shared" si="26"/>
        <v>0</v>
      </c>
      <c r="U69" s="147">
        <f t="shared" si="26"/>
        <v>0</v>
      </c>
      <c r="V69" s="147">
        <f t="shared" si="26"/>
        <v>0</v>
      </c>
      <c r="W69" s="147">
        <f t="shared" si="26"/>
        <v>0</v>
      </c>
      <c r="X69" s="147">
        <f t="shared" si="48"/>
        <v>0</v>
      </c>
      <c r="Y69" s="147">
        <f t="shared" si="48"/>
        <v>0</v>
      </c>
      <c r="Z69" s="147">
        <f t="shared" si="48"/>
        <v>7</v>
      </c>
      <c r="AA69" s="164" t="s">
        <v>20</v>
      </c>
    </row>
    <row r="70" spans="1:27" ht="31.5">
      <c r="A70" s="150" t="s">
        <v>99</v>
      </c>
      <c r="B70" s="41" t="str">
        <f>'Форма 1'!C70</f>
        <v>«Установка приборов учета, класс напряжения 0,22 (0,4) кВ, всего, в том числе:»</v>
      </c>
      <c r="C70" s="125" t="str">
        <f>'Форма 1'!D70</f>
        <v>Г</v>
      </c>
      <c r="D70" s="85" t="s">
        <v>146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2">
        <f>SUM(K71:K73)</f>
        <v>69</v>
      </c>
      <c r="L70" s="399" t="s">
        <v>20</v>
      </c>
      <c r="M70" s="151">
        <v>0</v>
      </c>
      <c r="N70" s="151">
        <v>0</v>
      </c>
      <c r="O70" s="151">
        <v>0</v>
      </c>
      <c r="P70" s="151">
        <v>0</v>
      </c>
      <c r="Q70" s="151">
        <v>0</v>
      </c>
      <c r="R70" s="151">
        <v>0</v>
      </c>
      <c r="S70" s="152">
        <f>SUM(S71:S73)</f>
        <v>76</v>
      </c>
      <c r="T70" s="151">
        <f t="shared" si="26"/>
        <v>0</v>
      </c>
      <c r="U70" s="151">
        <f t="shared" si="26"/>
        <v>0</v>
      </c>
      <c r="V70" s="151">
        <f t="shared" si="26"/>
        <v>0</v>
      </c>
      <c r="W70" s="151">
        <f t="shared" si="26"/>
        <v>0</v>
      </c>
      <c r="X70" s="151">
        <f t="shared" si="48"/>
        <v>0</v>
      </c>
      <c r="Y70" s="151">
        <f t="shared" si="48"/>
        <v>0</v>
      </c>
      <c r="Z70" s="151">
        <f t="shared" si="48"/>
        <v>7</v>
      </c>
      <c r="AA70" s="165" t="s">
        <v>20</v>
      </c>
    </row>
    <row r="71" spans="1:27" ht="31.5">
      <c r="A71" s="45" t="s">
        <v>99</v>
      </c>
      <c r="B71" s="48" t="str">
        <f>'Форма 1'!C71</f>
        <v>Оборудование трансформаторных подстанций устройствами сбора и передачи информации (62шт)</v>
      </c>
      <c r="C71" s="49" t="str">
        <f>'Форма 1'!D71</f>
        <v>K_2.1</v>
      </c>
      <c r="D71" s="84" t="s">
        <v>146</v>
      </c>
      <c r="E71" s="155">
        <v>0</v>
      </c>
      <c r="F71" s="155">
        <v>0</v>
      </c>
      <c r="G71" s="155">
        <v>0</v>
      </c>
      <c r="H71" s="155">
        <v>0</v>
      </c>
      <c r="I71" s="155">
        <v>0</v>
      </c>
      <c r="J71" s="155">
        <v>0</v>
      </c>
      <c r="K71" s="156">
        <v>0</v>
      </c>
      <c r="L71" s="398" t="s">
        <v>146</v>
      </c>
      <c r="M71" s="155">
        <v>0</v>
      </c>
      <c r="N71" s="155">
        <v>0</v>
      </c>
      <c r="O71" s="155">
        <v>0</v>
      </c>
      <c r="P71" s="155">
        <v>0</v>
      </c>
      <c r="Q71" s="155">
        <v>0</v>
      </c>
      <c r="R71" s="155">
        <v>0</v>
      </c>
      <c r="S71" s="156">
        <v>0</v>
      </c>
      <c r="T71" s="158">
        <f t="shared" ref="T71:T73" si="50">M71-E71</f>
        <v>0</v>
      </c>
      <c r="U71" s="158">
        <f t="shared" ref="U71:U73" si="51">N71-F71</f>
        <v>0</v>
      </c>
      <c r="V71" s="158">
        <f t="shared" ref="V71:V73" si="52">O71-G71</f>
        <v>0</v>
      </c>
      <c r="W71" s="158">
        <f t="shared" ref="W71:W73" si="53">P71-H71</f>
        <v>0</v>
      </c>
      <c r="X71" s="158">
        <f t="shared" ref="X71:X73" si="54">Q71-I71</f>
        <v>0</v>
      </c>
      <c r="Y71" s="158">
        <f t="shared" ref="Y71:Y73" si="55">R71-J71</f>
        <v>0</v>
      </c>
      <c r="Z71" s="158">
        <f t="shared" ref="Z71:Z73" si="56">S71-K71</f>
        <v>0</v>
      </c>
      <c r="AA71" s="166" t="s">
        <v>164</v>
      </c>
    </row>
    <row r="72" spans="1:27" ht="31.5">
      <c r="A72" s="45" t="s">
        <v>99</v>
      </c>
      <c r="B72" s="48" t="str">
        <f>'Форма 1'!C72</f>
        <v>Оборудование точек поставки Потребителей интеллектуальными приборами учёта ЭЭ (250шт)</v>
      </c>
      <c r="C72" s="49" t="str">
        <f>'Форма 1'!D72</f>
        <v>K_2.2</v>
      </c>
      <c r="D72" s="84" t="s">
        <v>146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6">
        <v>0</v>
      </c>
      <c r="L72" s="398" t="s">
        <v>213</v>
      </c>
      <c r="M72" s="155">
        <v>0</v>
      </c>
      <c r="N72" s="155">
        <v>0</v>
      </c>
      <c r="O72" s="155">
        <v>0</v>
      </c>
      <c r="P72" s="155">
        <v>0</v>
      </c>
      <c r="Q72" s="155">
        <v>0</v>
      </c>
      <c r="R72" s="155">
        <v>0</v>
      </c>
      <c r="S72" s="156">
        <v>7</v>
      </c>
      <c r="T72" s="158">
        <f t="shared" si="50"/>
        <v>0</v>
      </c>
      <c r="U72" s="158">
        <f t="shared" si="51"/>
        <v>0</v>
      </c>
      <c r="V72" s="158">
        <f t="shared" si="52"/>
        <v>0</v>
      </c>
      <c r="W72" s="158">
        <f t="shared" si="53"/>
        <v>0</v>
      </c>
      <c r="X72" s="158">
        <f t="shared" si="54"/>
        <v>0</v>
      </c>
      <c r="Y72" s="158">
        <f t="shared" si="55"/>
        <v>0</v>
      </c>
      <c r="Z72" s="158">
        <f t="shared" si="56"/>
        <v>7</v>
      </c>
      <c r="AA72" s="166" t="s">
        <v>164</v>
      </c>
    </row>
    <row r="73" spans="1:27" ht="31.5">
      <c r="A73" s="45" t="s">
        <v>99</v>
      </c>
      <c r="B73" s="48" t="str">
        <f>'Форма 1'!C73</f>
        <v>Оборудование трансформаторных подстанций АИИС КУЭиИ (95шт)</v>
      </c>
      <c r="C73" s="49" t="str">
        <f>'Форма 1'!D73</f>
        <v>K_2.0</v>
      </c>
      <c r="D73" s="84" t="s">
        <v>146</v>
      </c>
      <c r="E73" s="155">
        <v>0</v>
      </c>
      <c r="F73" s="155">
        <v>0</v>
      </c>
      <c r="G73" s="155">
        <v>0</v>
      </c>
      <c r="H73" s="155">
        <v>0</v>
      </c>
      <c r="I73" s="155">
        <v>0</v>
      </c>
      <c r="J73" s="155">
        <v>0</v>
      </c>
      <c r="K73" s="156">
        <v>69</v>
      </c>
      <c r="L73" s="398" t="s">
        <v>216</v>
      </c>
      <c r="M73" s="155">
        <v>0</v>
      </c>
      <c r="N73" s="155">
        <v>0</v>
      </c>
      <c r="O73" s="155">
        <v>0</v>
      </c>
      <c r="P73" s="155">
        <v>0</v>
      </c>
      <c r="Q73" s="155">
        <v>0</v>
      </c>
      <c r="R73" s="155">
        <v>0</v>
      </c>
      <c r="S73" s="156">
        <v>69</v>
      </c>
      <c r="T73" s="158">
        <f t="shared" si="50"/>
        <v>0</v>
      </c>
      <c r="U73" s="158">
        <f t="shared" si="51"/>
        <v>0</v>
      </c>
      <c r="V73" s="158">
        <f t="shared" si="52"/>
        <v>0</v>
      </c>
      <c r="W73" s="158">
        <f t="shared" si="53"/>
        <v>0</v>
      </c>
      <c r="X73" s="158">
        <f t="shared" si="54"/>
        <v>0</v>
      </c>
      <c r="Y73" s="158">
        <f t="shared" si="55"/>
        <v>0</v>
      </c>
      <c r="Z73" s="158">
        <f t="shared" si="56"/>
        <v>0</v>
      </c>
      <c r="AA73" s="166" t="s">
        <v>164</v>
      </c>
    </row>
    <row r="74" spans="1:27" ht="31.5">
      <c r="A74" s="150" t="s">
        <v>107</v>
      </c>
      <c r="B74" s="41" t="str">
        <f>'Форма 1'!C74</f>
        <v>«Установка приборов учета, класс напряжения 6 (10) кВ, всего, в том числе:»</v>
      </c>
      <c r="C74" s="125" t="str">
        <f>'Форма 1'!D74</f>
        <v>Г</v>
      </c>
      <c r="D74" s="85" t="s">
        <v>146</v>
      </c>
      <c r="E74" s="151">
        <v>0</v>
      </c>
      <c r="F74" s="151">
        <v>0</v>
      </c>
      <c r="G74" s="151">
        <v>0</v>
      </c>
      <c r="H74" s="151">
        <v>0</v>
      </c>
      <c r="I74" s="151">
        <v>0</v>
      </c>
      <c r="J74" s="151">
        <v>0</v>
      </c>
      <c r="K74" s="152">
        <v>0</v>
      </c>
      <c r="L74" s="399" t="s">
        <v>20</v>
      </c>
      <c r="M74" s="151">
        <v>0</v>
      </c>
      <c r="N74" s="151">
        <v>0</v>
      </c>
      <c r="O74" s="151">
        <v>0</v>
      </c>
      <c r="P74" s="151">
        <v>0</v>
      </c>
      <c r="Q74" s="151">
        <v>0</v>
      </c>
      <c r="R74" s="151">
        <v>0</v>
      </c>
      <c r="S74" s="152">
        <v>0</v>
      </c>
      <c r="T74" s="151">
        <f t="shared" si="26"/>
        <v>0</v>
      </c>
      <c r="U74" s="151">
        <f t="shared" si="26"/>
        <v>0</v>
      </c>
      <c r="V74" s="151">
        <f t="shared" si="26"/>
        <v>0</v>
      </c>
      <c r="W74" s="151">
        <f t="shared" si="26"/>
        <v>0</v>
      </c>
      <c r="X74" s="151">
        <f t="shared" si="48"/>
        <v>0</v>
      </c>
      <c r="Y74" s="151">
        <f t="shared" si="48"/>
        <v>0</v>
      </c>
      <c r="Z74" s="151">
        <f t="shared" si="48"/>
        <v>0</v>
      </c>
      <c r="AA74" s="165" t="s">
        <v>20</v>
      </c>
    </row>
    <row r="75" spans="1:27" ht="31.5">
      <c r="A75" s="150" t="s">
        <v>109</v>
      </c>
      <c r="B75" s="41" t="str">
        <f>'Форма 1'!C75</f>
        <v>«Установка приборов учета, класс напряжения 35 кВ, всего, в том числе:»</v>
      </c>
      <c r="C75" s="125" t="str">
        <f>'Форма 1'!D75</f>
        <v>Г</v>
      </c>
      <c r="D75" s="85" t="s">
        <v>146</v>
      </c>
      <c r="E75" s="151">
        <v>0</v>
      </c>
      <c r="F75" s="151">
        <v>0</v>
      </c>
      <c r="G75" s="151">
        <v>0</v>
      </c>
      <c r="H75" s="151">
        <v>0</v>
      </c>
      <c r="I75" s="151">
        <v>0</v>
      </c>
      <c r="J75" s="151">
        <v>0</v>
      </c>
      <c r="K75" s="152">
        <v>0</v>
      </c>
      <c r="L75" s="399" t="s">
        <v>20</v>
      </c>
      <c r="M75" s="151">
        <v>0</v>
      </c>
      <c r="N75" s="151">
        <v>0</v>
      </c>
      <c r="O75" s="151">
        <v>0</v>
      </c>
      <c r="P75" s="151">
        <v>0</v>
      </c>
      <c r="Q75" s="151">
        <v>0</v>
      </c>
      <c r="R75" s="151">
        <v>0</v>
      </c>
      <c r="S75" s="152">
        <v>0</v>
      </c>
      <c r="T75" s="151">
        <f t="shared" si="26"/>
        <v>0</v>
      </c>
      <c r="U75" s="151">
        <f t="shared" si="26"/>
        <v>0</v>
      </c>
      <c r="V75" s="151">
        <f t="shared" si="26"/>
        <v>0</v>
      </c>
      <c r="W75" s="151">
        <f t="shared" si="26"/>
        <v>0</v>
      </c>
      <c r="X75" s="151">
        <f t="shared" si="48"/>
        <v>0</v>
      </c>
      <c r="Y75" s="151">
        <f t="shared" si="48"/>
        <v>0</v>
      </c>
      <c r="Z75" s="151">
        <f t="shared" si="48"/>
        <v>0</v>
      </c>
      <c r="AA75" s="165" t="s">
        <v>20</v>
      </c>
    </row>
    <row r="76" spans="1:27" ht="31.5">
      <c r="A76" s="150" t="s">
        <v>111</v>
      </c>
      <c r="B76" s="41" t="str">
        <f>'Форма 1'!C76</f>
        <v>«Установка приборов учета, класс напряжения 110 кВ и выше, всего, в том числе:»</v>
      </c>
      <c r="C76" s="125" t="str">
        <f>'Форма 1'!D76</f>
        <v>Г</v>
      </c>
      <c r="D76" s="85" t="s">
        <v>146</v>
      </c>
      <c r="E76" s="151"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2">
        <v>0</v>
      </c>
      <c r="L76" s="399" t="s">
        <v>20</v>
      </c>
      <c r="M76" s="151">
        <v>0</v>
      </c>
      <c r="N76" s="151">
        <v>0</v>
      </c>
      <c r="O76" s="151">
        <v>0</v>
      </c>
      <c r="P76" s="151">
        <v>0</v>
      </c>
      <c r="Q76" s="151">
        <v>0</v>
      </c>
      <c r="R76" s="151">
        <v>0</v>
      </c>
      <c r="S76" s="152">
        <v>0</v>
      </c>
      <c r="T76" s="151">
        <f t="shared" si="26"/>
        <v>0</v>
      </c>
      <c r="U76" s="151">
        <f t="shared" si="26"/>
        <v>0</v>
      </c>
      <c r="V76" s="151">
        <f t="shared" si="26"/>
        <v>0</v>
      </c>
      <c r="W76" s="151">
        <f t="shared" si="26"/>
        <v>0</v>
      </c>
      <c r="X76" s="151">
        <f t="shared" si="48"/>
        <v>0</v>
      </c>
      <c r="Y76" s="151">
        <f t="shared" si="48"/>
        <v>0</v>
      </c>
      <c r="Z76" s="151">
        <f t="shared" si="48"/>
        <v>0</v>
      </c>
      <c r="AA76" s="165" t="s">
        <v>20</v>
      </c>
    </row>
    <row r="77" spans="1:27" ht="31.5">
      <c r="A77" s="150" t="s">
        <v>113</v>
      </c>
      <c r="B77" s="41" t="str">
        <f>'Форма 1'!C77</f>
        <v>«Включение приборов учета в систему сбора и передачи данных, класс напряжения 0,22 (0,4) кВ, всего, в том числе:»</v>
      </c>
      <c r="C77" s="125" t="str">
        <f>'Форма 1'!D77</f>
        <v>Г</v>
      </c>
      <c r="D77" s="85" t="s">
        <v>146</v>
      </c>
      <c r="E77" s="151">
        <v>0</v>
      </c>
      <c r="F77" s="151">
        <v>0</v>
      </c>
      <c r="G77" s="151">
        <v>0</v>
      </c>
      <c r="H77" s="151">
        <v>0</v>
      </c>
      <c r="I77" s="151">
        <v>0</v>
      </c>
      <c r="J77" s="151">
        <v>0</v>
      </c>
      <c r="K77" s="152">
        <v>0</v>
      </c>
      <c r="L77" s="399" t="s">
        <v>20</v>
      </c>
      <c r="M77" s="151">
        <v>0</v>
      </c>
      <c r="N77" s="151">
        <v>0</v>
      </c>
      <c r="O77" s="151">
        <v>0</v>
      </c>
      <c r="P77" s="151">
        <v>0</v>
      </c>
      <c r="Q77" s="151">
        <v>0</v>
      </c>
      <c r="R77" s="151">
        <v>0</v>
      </c>
      <c r="S77" s="152">
        <v>0</v>
      </c>
      <c r="T77" s="151">
        <f t="shared" si="26"/>
        <v>0</v>
      </c>
      <c r="U77" s="151">
        <f t="shared" si="26"/>
        <v>0</v>
      </c>
      <c r="V77" s="151">
        <f t="shared" si="26"/>
        <v>0</v>
      </c>
      <c r="W77" s="151">
        <f t="shared" si="26"/>
        <v>0</v>
      </c>
      <c r="X77" s="151">
        <f t="shared" si="48"/>
        <v>0</v>
      </c>
      <c r="Y77" s="151">
        <f t="shared" si="48"/>
        <v>0</v>
      </c>
      <c r="Z77" s="151">
        <f t="shared" si="48"/>
        <v>0</v>
      </c>
      <c r="AA77" s="165" t="s">
        <v>20</v>
      </c>
    </row>
    <row r="78" spans="1:27" ht="31.5">
      <c r="A78" s="150" t="s">
        <v>115</v>
      </c>
      <c r="B78" s="41" t="str">
        <f>'Форма 1'!C78</f>
        <v>«Включение приборов учета в систему сбора и передачи данных, класс напряжения 6 (10) кВ, всего, в том числе:»</v>
      </c>
      <c r="C78" s="125" t="str">
        <f>'Форма 1'!D78</f>
        <v>Г</v>
      </c>
      <c r="D78" s="85" t="s">
        <v>146</v>
      </c>
      <c r="E78" s="151"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2">
        <v>0</v>
      </c>
      <c r="L78" s="399" t="s">
        <v>20</v>
      </c>
      <c r="M78" s="151">
        <v>0</v>
      </c>
      <c r="N78" s="151">
        <v>0</v>
      </c>
      <c r="O78" s="151">
        <v>0</v>
      </c>
      <c r="P78" s="151">
        <v>0</v>
      </c>
      <c r="Q78" s="151">
        <v>0</v>
      </c>
      <c r="R78" s="151">
        <v>0</v>
      </c>
      <c r="S78" s="152">
        <v>0</v>
      </c>
      <c r="T78" s="151">
        <f t="shared" si="26"/>
        <v>0</v>
      </c>
      <c r="U78" s="151">
        <f t="shared" si="26"/>
        <v>0</v>
      </c>
      <c r="V78" s="151">
        <f t="shared" si="26"/>
        <v>0</v>
      </c>
      <c r="W78" s="151">
        <f t="shared" si="26"/>
        <v>0</v>
      </c>
      <c r="X78" s="151">
        <f t="shared" si="48"/>
        <v>0</v>
      </c>
      <c r="Y78" s="151">
        <f t="shared" si="48"/>
        <v>0</v>
      </c>
      <c r="Z78" s="151">
        <f t="shared" si="48"/>
        <v>0</v>
      </c>
      <c r="AA78" s="165" t="s">
        <v>20</v>
      </c>
    </row>
    <row r="79" spans="1:27" ht="31.5">
      <c r="A79" s="150" t="s">
        <v>117</v>
      </c>
      <c r="B79" s="41" t="str">
        <f>'Форма 1'!C79</f>
        <v>«Включение приборов учета в систему сбора и передачи данных, класс напряжения 35 кВ, всего, в том числе:»</v>
      </c>
      <c r="C79" s="125" t="str">
        <f>'Форма 1'!D79</f>
        <v>Г</v>
      </c>
      <c r="D79" s="85" t="s">
        <v>146</v>
      </c>
      <c r="E79" s="151">
        <v>0</v>
      </c>
      <c r="F79" s="151">
        <v>0</v>
      </c>
      <c r="G79" s="151">
        <v>0</v>
      </c>
      <c r="H79" s="151">
        <v>0</v>
      </c>
      <c r="I79" s="151">
        <v>0</v>
      </c>
      <c r="J79" s="151">
        <v>0</v>
      </c>
      <c r="K79" s="152">
        <v>0</v>
      </c>
      <c r="L79" s="399" t="s">
        <v>20</v>
      </c>
      <c r="M79" s="151">
        <v>0</v>
      </c>
      <c r="N79" s="151">
        <v>0</v>
      </c>
      <c r="O79" s="151">
        <v>0</v>
      </c>
      <c r="P79" s="151">
        <v>0</v>
      </c>
      <c r="Q79" s="151">
        <v>0</v>
      </c>
      <c r="R79" s="151">
        <v>0</v>
      </c>
      <c r="S79" s="152">
        <v>0</v>
      </c>
      <c r="T79" s="151">
        <f t="shared" si="26"/>
        <v>0</v>
      </c>
      <c r="U79" s="151">
        <f t="shared" si="26"/>
        <v>0</v>
      </c>
      <c r="V79" s="151">
        <f t="shared" si="26"/>
        <v>0</v>
      </c>
      <c r="W79" s="151">
        <f t="shared" si="26"/>
        <v>0</v>
      </c>
      <c r="X79" s="151">
        <f t="shared" si="48"/>
        <v>0</v>
      </c>
      <c r="Y79" s="151">
        <f t="shared" si="48"/>
        <v>0</v>
      </c>
      <c r="Z79" s="151">
        <f t="shared" si="48"/>
        <v>0</v>
      </c>
      <c r="AA79" s="165" t="s">
        <v>20</v>
      </c>
    </row>
    <row r="80" spans="1:27" ht="47.25">
      <c r="A80" s="150" t="s">
        <v>119</v>
      </c>
      <c r="B80" s="41" t="str">
        <f>'Форма 1'!C80</f>
        <v>«Включение приборов учета в систему сбора и передачи данных, класс напряжения 110 кВ и выше, всего, в том числе:»</v>
      </c>
      <c r="C80" s="125" t="str">
        <f>'Форма 1'!D80</f>
        <v>Г</v>
      </c>
      <c r="D80" s="85" t="s">
        <v>146</v>
      </c>
      <c r="E80" s="151"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2">
        <v>0</v>
      </c>
      <c r="L80" s="399" t="s">
        <v>20</v>
      </c>
      <c r="M80" s="151">
        <v>0</v>
      </c>
      <c r="N80" s="151">
        <v>0</v>
      </c>
      <c r="O80" s="151">
        <v>0</v>
      </c>
      <c r="P80" s="151">
        <v>0</v>
      </c>
      <c r="Q80" s="151">
        <v>0</v>
      </c>
      <c r="R80" s="151">
        <v>0</v>
      </c>
      <c r="S80" s="152">
        <v>0</v>
      </c>
      <c r="T80" s="151">
        <f t="shared" si="26"/>
        <v>0</v>
      </c>
      <c r="U80" s="151">
        <f t="shared" si="26"/>
        <v>0</v>
      </c>
      <c r="V80" s="151">
        <f t="shared" si="26"/>
        <v>0</v>
      </c>
      <c r="W80" s="151">
        <f t="shared" si="26"/>
        <v>0</v>
      </c>
      <c r="X80" s="151">
        <f t="shared" si="48"/>
        <v>0</v>
      </c>
      <c r="Y80" s="151">
        <f t="shared" si="48"/>
        <v>0</v>
      </c>
      <c r="Z80" s="151">
        <f t="shared" si="48"/>
        <v>0</v>
      </c>
      <c r="AA80" s="165" t="s">
        <v>20</v>
      </c>
    </row>
    <row r="81" spans="1:27" ht="47.25">
      <c r="A81" s="146" t="s">
        <v>121</v>
      </c>
      <c r="B81" s="31" t="str">
        <f>'Форма 1'!C81</f>
        <v>Реконструкция, модернизация, техническое перевооружение прочих объектов основных средств, всего, в том числе:</v>
      </c>
      <c r="C81" s="126" t="str">
        <f>'Форма 1'!D81</f>
        <v>Г</v>
      </c>
      <c r="D81" s="86" t="s">
        <v>146</v>
      </c>
      <c r="E81" s="147">
        <f t="shared" ref="E81:K81" si="57">E82+E84</f>
        <v>0</v>
      </c>
      <c r="F81" s="147">
        <f t="shared" si="57"/>
        <v>0</v>
      </c>
      <c r="G81" s="147">
        <f t="shared" si="57"/>
        <v>0</v>
      </c>
      <c r="H81" s="147">
        <f t="shared" si="57"/>
        <v>0</v>
      </c>
      <c r="I81" s="147">
        <f t="shared" si="57"/>
        <v>0</v>
      </c>
      <c r="J81" s="147">
        <f t="shared" si="57"/>
        <v>0</v>
      </c>
      <c r="K81" s="148">
        <f t="shared" si="57"/>
        <v>0</v>
      </c>
      <c r="L81" s="400" t="s">
        <v>20</v>
      </c>
      <c r="M81" s="147">
        <f t="shared" ref="M81:S81" si="58">M82+M84</f>
        <v>0</v>
      </c>
      <c r="N81" s="147">
        <f t="shared" si="58"/>
        <v>0</v>
      </c>
      <c r="O81" s="147">
        <f t="shared" si="58"/>
        <v>0</v>
      </c>
      <c r="P81" s="147">
        <f t="shared" si="58"/>
        <v>0</v>
      </c>
      <c r="Q81" s="147">
        <f t="shared" si="58"/>
        <v>0</v>
      </c>
      <c r="R81" s="147">
        <f t="shared" si="58"/>
        <v>0</v>
      </c>
      <c r="S81" s="148">
        <f t="shared" si="58"/>
        <v>1</v>
      </c>
      <c r="T81" s="147">
        <f t="shared" ref="T81:W99" si="59">M81-E81</f>
        <v>0</v>
      </c>
      <c r="U81" s="147">
        <f t="shared" si="59"/>
        <v>0</v>
      </c>
      <c r="V81" s="147">
        <f t="shared" si="59"/>
        <v>0</v>
      </c>
      <c r="W81" s="147">
        <f t="shared" si="59"/>
        <v>0</v>
      </c>
      <c r="X81" s="147">
        <f t="shared" si="48"/>
        <v>0</v>
      </c>
      <c r="Y81" s="147">
        <f t="shared" si="48"/>
        <v>0</v>
      </c>
      <c r="Z81" s="147">
        <f t="shared" si="48"/>
        <v>1</v>
      </c>
      <c r="AA81" s="164" t="s">
        <v>20</v>
      </c>
    </row>
    <row r="82" spans="1:27" ht="31.5">
      <c r="A82" s="150" t="s">
        <v>123</v>
      </c>
      <c r="B82" s="52" t="str">
        <f>'Форма 1'!C82</f>
        <v>Реконструкция прочих объектов основных средств, всего, в том числе:</v>
      </c>
      <c r="C82" s="125" t="str">
        <f>'Форма 1'!D82</f>
        <v>Г</v>
      </c>
      <c r="D82" s="85" t="s">
        <v>146</v>
      </c>
      <c r="E82" s="151">
        <f t="shared" ref="E82:K82" si="60">SUM(E83:E83)</f>
        <v>0</v>
      </c>
      <c r="F82" s="151">
        <f t="shared" si="60"/>
        <v>0</v>
      </c>
      <c r="G82" s="151">
        <f t="shared" si="60"/>
        <v>0</v>
      </c>
      <c r="H82" s="151">
        <f t="shared" si="60"/>
        <v>0</v>
      </c>
      <c r="I82" s="151">
        <f t="shared" si="60"/>
        <v>0</v>
      </c>
      <c r="J82" s="151">
        <f t="shared" si="60"/>
        <v>0</v>
      </c>
      <c r="K82" s="152">
        <f t="shared" si="60"/>
        <v>0</v>
      </c>
      <c r="L82" s="399" t="s">
        <v>20</v>
      </c>
      <c r="M82" s="151">
        <f t="shared" ref="M82:S82" si="61">SUM(M83:M83)</f>
        <v>0</v>
      </c>
      <c r="N82" s="151">
        <f t="shared" si="61"/>
        <v>0</v>
      </c>
      <c r="O82" s="151">
        <f t="shared" si="61"/>
        <v>0</v>
      </c>
      <c r="P82" s="151">
        <f t="shared" si="61"/>
        <v>0</v>
      </c>
      <c r="Q82" s="151">
        <f t="shared" si="61"/>
        <v>0</v>
      </c>
      <c r="R82" s="151">
        <f t="shared" si="61"/>
        <v>0</v>
      </c>
      <c r="S82" s="152">
        <f t="shared" si="61"/>
        <v>1</v>
      </c>
      <c r="T82" s="151">
        <f t="shared" si="59"/>
        <v>0</v>
      </c>
      <c r="U82" s="151">
        <f t="shared" si="59"/>
        <v>0</v>
      </c>
      <c r="V82" s="151">
        <f t="shared" si="59"/>
        <v>0</v>
      </c>
      <c r="W82" s="151">
        <f t="shared" si="59"/>
        <v>0</v>
      </c>
      <c r="X82" s="151">
        <f t="shared" si="48"/>
        <v>0</v>
      </c>
      <c r="Y82" s="151">
        <f t="shared" si="48"/>
        <v>0</v>
      </c>
      <c r="Z82" s="151">
        <f t="shared" si="48"/>
        <v>1</v>
      </c>
      <c r="AA82" s="165" t="s">
        <v>20</v>
      </c>
    </row>
    <row r="83" spans="1:27" ht="31.5">
      <c r="A83" s="154" t="s">
        <v>123</v>
      </c>
      <c r="B83" s="48" t="str">
        <f>'Форма 1'!C83</f>
        <v>Реконструкция крыши производственного цеха в здании Диспетчерской РЭС (1 ед.)</v>
      </c>
      <c r="C83" s="49" t="str">
        <f>'Форма 1'!D83</f>
        <v>К_1.7</v>
      </c>
      <c r="D83" s="84" t="s">
        <v>146</v>
      </c>
      <c r="E83" s="155">
        <v>0</v>
      </c>
      <c r="F83" s="155">
        <v>0</v>
      </c>
      <c r="G83" s="155">
        <v>0</v>
      </c>
      <c r="H83" s="155">
        <v>0</v>
      </c>
      <c r="I83" s="155">
        <v>0</v>
      </c>
      <c r="J83" s="155">
        <v>0</v>
      </c>
      <c r="K83" s="156">
        <v>0</v>
      </c>
      <c r="L83" s="398" t="s">
        <v>215</v>
      </c>
      <c r="M83" s="155">
        <v>0</v>
      </c>
      <c r="N83" s="155">
        <v>0</v>
      </c>
      <c r="O83" s="155">
        <v>0</v>
      </c>
      <c r="P83" s="155">
        <v>0</v>
      </c>
      <c r="Q83" s="155">
        <v>0</v>
      </c>
      <c r="R83" s="155">
        <v>0</v>
      </c>
      <c r="S83" s="156">
        <v>1</v>
      </c>
      <c r="T83" s="158">
        <f t="shared" si="59"/>
        <v>0</v>
      </c>
      <c r="U83" s="158">
        <f t="shared" si="59"/>
        <v>0</v>
      </c>
      <c r="V83" s="158">
        <f t="shared" si="59"/>
        <v>0</v>
      </c>
      <c r="W83" s="158">
        <f t="shared" si="59"/>
        <v>0</v>
      </c>
      <c r="X83" s="158">
        <f t="shared" si="48"/>
        <v>0</v>
      </c>
      <c r="Y83" s="158">
        <f t="shared" si="48"/>
        <v>0</v>
      </c>
      <c r="Z83" s="158">
        <f t="shared" si="48"/>
        <v>1</v>
      </c>
      <c r="AA83" s="166" t="s">
        <v>164</v>
      </c>
    </row>
    <row r="84" spans="1:27" ht="31.5">
      <c r="A84" s="150" t="s">
        <v>125</v>
      </c>
      <c r="B84" s="52" t="str">
        <f>'Форма 1'!C84</f>
        <v>Модернизация, техническое перевооружение прочих объектов основных средств, всего, в том числе:</v>
      </c>
      <c r="C84" s="42" t="str">
        <f>'Форма 1'!D84</f>
        <v>Г</v>
      </c>
      <c r="D84" s="85" t="s">
        <v>146</v>
      </c>
      <c r="E84" s="151"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2">
        <v>0</v>
      </c>
      <c r="L84" s="402" t="s">
        <v>20</v>
      </c>
      <c r="M84" s="151">
        <v>0</v>
      </c>
      <c r="N84" s="151">
        <v>0</v>
      </c>
      <c r="O84" s="151">
        <v>0</v>
      </c>
      <c r="P84" s="151">
        <v>0</v>
      </c>
      <c r="Q84" s="151">
        <v>0</v>
      </c>
      <c r="R84" s="151">
        <v>0</v>
      </c>
      <c r="S84" s="152">
        <v>0</v>
      </c>
      <c r="T84" s="151">
        <f>M84-E84</f>
        <v>0</v>
      </c>
      <c r="U84" s="151">
        <f t="shared" si="59"/>
        <v>0</v>
      </c>
      <c r="V84" s="151">
        <f t="shared" si="59"/>
        <v>0</v>
      </c>
      <c r="W84" s="151">
        <f t="shared" si="59"/>
        <v>0</v>
      </c>
      <c r="X84" s="151">
        <f t="shared" si="48"/>
        <v>0</v>
      </c>
      <c r="Y84" s="151">
        <f t="shared" si="48"/>
        <v>0</v>
      </c>
      <c r="Z84" s="151">
        <f t="shared" si="48"/>
        <v>0</v>
      </c>
      <c r="AA84" s="165" t="s">
        <v>20</v>
      </c>
    </row>
    <row r="85" spans="1:27" ht="63">
      <c r="A85" s="142" t="s">
        <v>127</v>
      </c>
      <c r="B85" s="50" t="str">
        <f>'Форма 1'!C85</f>
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</c>
      <c r="C85" s="127" t="str">
        <f>'Форма 1'!D85</f>
        <v>Г</v>
      </c>
      <c r="D85" s="69" t="s">
        <v>146</v>
      </c>
      <c r="E85" s="143">
        <f t="shared" ref="E85:S85" si="62">E86+E87</f>
        <v>0</v>
      </c>
      <c r="F85" s="143">
        <f t="shared" si="62"/>
        <v>0</v>
      </c>
      <c r="G85" s="143">
        <f t="shared" si="62"/>
        <v>0</v>
      </c>
      <c r="H85" s="143">
        <f t="shared" si="62"/>
        <v>0</v>
      </c>
      <c r="I85" s="143">
        <f t="shared" si="62"/>
        <v>0</v>
      </c>
      <c r="J85" s="143">
        <f t="shared" si="62"/>
        <v>0</v>
      </c>
      <c r="K85" s="144">
        <f t="shared" si="62"/>
        <v>0</v>
      </c>
      <c r="L85" s="401" t="s">
        <v>20</v>
      </c>
      <c r="M85" s="143">
        <f t="shared" si="62"/>
        <v>0</v>
      </c>
      <c r="N85" s="143">
        <f t="shared" si="62"/>
        <v>0</v>
      </c>
      <c r="O85" s="143">
        <f t="shared" si="62"/>
        <v>0</v>
      </c>
      <c r="P85" s="143">
        <f t="shared" si="62"/>
        <v>0</v>
      </c>
      <c r="Q85" s="143">
        <f t="shared" si="62"/>
        <v>0</v>
      </c>
      <c r="R85" s="143">
        <f t="shared" si="62"/>
        <v>0</v>
      </c>
      <c r="S85" s="144">
        <f t="shared" si="62"/>
        <v>0</v>
      </c>
      <c r="T85" s="143">
        <f t="shared" si="59"/>
        <v>0</v>
      </c>
      <c r="U85" s="143">
        <f t="shared" si="59"/>
        <v>0</v>
      </c>
      <c r="V85" s="143">
        <f t="shared" si="59"/>
        <v>0</v>
      </c>
      <c r="W85" s="143">
        <f t="shared" si="59"/>
        <v>0</v>
      </c>
      <c r="X85" s="143">
        <f t="shared" si="48"/>
        <v>0</v>
      </c>
      <c r="Y85" s="143">
        <f t="shared" si="48"/>
        <v>0</v>
      </c>
      <c r="Z85" s="143">
        <f t="shared" si="48"/>
        <v>0</v>
      </c>
      <c r="AA85" s="163" t="s">
        <v>20</v>
      </c>
    </row>
    <row r="86" spans="1:27" ht="47.25">
      <c r="A86" s="146" t="s">
        <v>129</v>
      </c>
      <c r="B86" s="31" t="str">
        <f>'Форма 1'!C86</f>
        <v>Инвестиционные проекты, предусмотренные схемой и программой развития Единой энергетической системы России, всего, в том числе:</v>
      </c>
      <c r="C86" s="126" t="str">
        <f>'Форма 1'!D86</f>
        <v>Г</v>
      </c>
      <c r="D86" s="70" t="s">
        <v>146</v>
      </c>
      <c r="E86" s="147">
        <v>0</v>
      </c>
      <c r="F86" s="147">
        <v>0</v>
      </c>
      <c r="G86" s="147">
        <v>0</v>
      </c>
      <c r="H86" s="147">
        <v>0</v>
      </c>
      <c r="I86" s="147">
        <v>0</v>
      </c>
      <c r="J86" s="147">
        <v>0</v>
      </c>
      <c r="K86" s="148">
        <v>0</v>
      </c>
      <c r="L86" s="400" t="s">
        <v>20</v>
      </c>
      <c r="M86" s="147">
        <v>0</v>
      </c>
      <c r="N86" s="147">
        <v>0</v>
      </c>
      <c r="O86" s="147">
        <v>0</v>
      </c>
      <c r="P86" s="147">
        <v>0</v>
      </c>
      <c r="Q86" s="147">
        <v>0</v>
      </c>
      <c r="R86" s="147">
        <v>0</v>
      </c>
      <c r="S86" s="148">
        <v>0</v>
      </c>
      <c r="T86" s="147">
        <f t="shared" si="59"/>
        <v>0</v>
      </c>
      <c r="U86" s="147">
        <f t="shared" si="59"/>
        <v>0</v>
      </c>
      <c r="V86" s="147">
        <f t="shared" si="59"/>
        <v>0</v>
      </c>
      <c r="W86" s="147">
        <f t="shared" si="59"/>
        <v>0</v>
      </c>
      <c r="X86" s="147">
        <f t="shared" si="48"/>
        <v>0</v>
      </c>
      <c r="Y86" s="147">
        <f t="shared" si="48"/>
        <v>0</v>
      </c>
      <c r="Z86" s="147">
        <f t="shared" si="48"/>
        <v>0</v>
      </c>
      <c r="AA86" s="164" t="s">
        <v>20</v>
      </c>
    </row>
    <row r="87" spans="1:27" ht="47.25">
      <c r="A87" s="146" t="s">
        <v>131</v>
      </c>
      <c r="B87" s="31" t="str">
        <f>'Форма 1'!C87</f>
        <v>Инвестиционные проекты, предусмотренные схемой и программой развития субъекта Российской Федерации, всего, в том числе:</v>
      </c>
      <c r="C87" s="126" t="str">
        <f>'Форма 1'!D87</f>
        <v>Г</v>
      </c>
      <c r="D87" s="70" t="s">
        <v>146</v>
      </c>
      <c r="E87" s="147">
        <v>0</v>
      </c>
      <c r="F87" s="147">
        <v>0</v>
      </c>
      <c r="G87" s="147">
        <v>0</v>
      </c>
      <c r="H87" s="147">
        <v>0</v>
      </c>
      <c r="I87" s="147">
        <v>0</v>
      </c>
      <c r="J87" s="147">
        <v>0</v>
      </c>
      <c r="K87" s="148">
        <v>0</v>
      </c>
      <c r="L87" s="400" t="s">
        <v>20</v>
      </c>
      <c r="M87" s="147">
        <v>0</v>
      </c>
      <c r="N87" s="147">
        <v>0</v>
      </c>
      <c r="O87" s="147">
        <v>0</v>
      </c>
      <c r="P87" s="147">
        <v>0</v>
      </c>
      <c r="Q87" s="147">
        <v>0</v>
      </c>
      <c r="R87" s="147">
        <v>0</v>
      </c>
      <c r="S87" s="148">
        <v>0</v>
      </c>
      <c r="T87" s="147">
        <f t="shared" si="59"/>
        <v>0</v>
      </c>
      <c r="U87" s="147">
        <f t="shared" si="59"/>
        <v>0</v>
      </c>
      <c r="V87" s="147">
        <f t="shared" si="59"/>
        <v>0</v>
      </c>
      <c r="W87" s="147">
        <f t="shared" si="59"/>
        <v>0</v>
      </c>
      <c r="X87" s="147">
        <f t="shared" si="48"/>
        <v>0</v>
      </c>
      <c r="Y87" s="147">
        <f t="shared" si="48"/>
        <v>0</v>
      </c>
      <c r="Z87" s="147">
        <f t="shared" si="48"/>
        <v>0</v>
      </c>
      <c r="AA87" s="164" t="s">
        <v>20</v>
      </c>
    </row>
    <row r="88" spans="1:27" ht="31.5">
      <c r="A88" s="142" t="s">
        <v>133</v>
      </c>
      <c r="B88" s="50" t="str">
        <f>'Форма 1'!C88</f>
        <v>Прочее новое строительство объектов электросетевого хозяйства, всего, в том числе:</v>
      </c>
      <c r="C88" s="127" t="str">
        <f>'Форма 1'!D88</f>
        <v>Г</v>
      </c>
      <c r="D88" s="69" t="s">
        <v>146</v>
      </c>
      <c r="E88" s="143">
        <v>0</v>
      </c>
      <c r="F88" s="143">
        <v>0</v>
      </c>
      <c r="G88" s="143">
        <v>0</v>
      </c>
      <c r="H88" s="143">
        <v>0</v>
      </c>
      <c r="I88" s="143">
        <v>0</v>
      </c>
      <c r="J88" s="143">
        <v>0</v>
      </c>
      <c r="K88" s="144">
        <v>0</v>
      </c>
      <c r="L88" s="401" t="s">
        <v>20</v>
      </c>
      <c r="M88" s="143">
        <v>0</v>
      </c>
      <c r="N88" s="143">
        <v>0</v>
      </c>
      <c r="O88" s="143">
        <v>0</v>
      </c>
      <c r="P88" s="143">
        <v>0</v>
      </c>
      <c r="Q88" s="143">
        <v>0</v>
      </c>
      <c r="R88" s="143">
        <v>0</v>
      </c>
      <c r="S88" s="144">
        <v>0</v>
      </c>
      <c r="T88" s="143">
        <f t="shared" si="59"/>
        <v>0</v>
      </c>
      <c r="U88" s="143">
        <f t="shared" si="59"/>
        <v>0</v>
      </c>
      <c r="V88" s="143">
        <f t="shared" si="59"/>
        <v>0</v>
      </c>
      <c r="W88" s="143">
        <f t="shared" si="59"/>
        <v>0</v>
      </c>
      <c r="X88" s="143">
        <f t="shared" si="48"/>
        <v>0</v>
      </c>
      <c r="Y88" s="143">
        <f t="shared" si="48"/>
        <v>0</v>
      </c>
      <c r="Z88" s="143">
        <f t="shared" si="48"/>
        <v>0</v>
      </c>
      <c r="AA88" s="163" t="s">
        <v>20</v>
      </c>
    </row>
    <row r="89" spans="1:27" ht="31.5">
      <c r="A89" s="142" t="s">
        <v>135</v>
      </c>
      <c r="B89" s="50" t="str">
        <f>'Форма 1'!C89</f>
        <v>Покупка земельных участков для целей реализации инвестиционных проектов, всего, в том числе:</v>
      </c>
      <c r="C89" s="127" t="str">
        <f>'Форма 1'!D89</f>
        <v>Г</v>
      </c>
      <c r="D89" s="69" t="s">
        <v>146</v>
      </c>
      <c r="E89" s="143">
        <v>0</v>
      </c>
      <c r="F89" s="143">
        <v>0</v>
      </c>
      <c r="G89" s="143">
        <v>0</v>
      </c>
      <c r="H89" s="143">
        <v>0</v>
      </c>
      <c r="I89" s="143">
        <v>0</v>
      </c>
      <c r="J89" s="143">
        <v>0</v>
      </c>
      <c r="K89" s="144">
        <v>0</v>
      </c>
      <c r="L89" s="401" t="s">
        <v>20</v>
      </c>
      <c r="M89" s="143">
        <v>0</v>
      </c>
      <c r="N89" s="143">
        <v>0</v>
      </c>
      <c r="O89" s="143">
        <v>0</v>
      </c>
      <c r="P89" s="143">
        <v>0</v>
      </c>
      <c r="Q89" s="143">
        <v>0</v>
      </c>
      <c r="R89" s="143">
        <v>0</v>
      </c>
      <c r="S89" s="144">
        <v>0</v>
      </c>
      <c r="T89" s="143">
        <f t="shared" si="59"/>
        <v>0</v>
      </c>
      <c r="U89" s="143">
        <f t="shared" si="59"/>
        <v>0</v>
      </c>
      <c r="V89" s="143">
        <f t="shared" si="59"/>
        <v>0</v>
      </c>
      <c r="W89" s="143">
        <f t="shared" si="59"/>
        <v>0</v>
      </c>
      <c r="X89" s="143">
        <f t="shared" si="48"/>
        <v>0</v>
      </c>
      <c r="Y89" s="143">
        <f t="shared" si="48"/>
        <v>0</v>
      </c>
      <c r="Z89" s="143">
        <f t="shared" si="48"/>
        <v>0</v>
      </c>
      <c r="AA89" s="163" t="s">
        <v>20</v>
      </c>
    </row>
    <row r="90" spans="1:27" ht="24.75" customHeight="1">
      <c r="A90" s="142" t="s">
        <v>137</v>
      </c>
      <c r="B90" s="25" t="str">
        <f>'Форма 1'!C90</f>
        <v>Прочие инвестиционные проекты, всего, в том числе:</v>
      </c>
      <c r="C90" s="127" t="str">
        <f>'Форма 1'!D90</f>
        <v>Г</v>
      </c>
      <c r="D90" s="69" t="s">
        <v>146</v>
      </c>
      <c r="E90" s="143">
        <f t="shared" ref="E90:K90" si="63">SUM(E91:E99)</f>
        <v>0</v>
      </c>
      <c r="F90" s="143">
        <f t="shared" si="63"/>
        <v>0</v>
      </c>
      <c r="G90" s="143">
        <f t="shared" si="63"/>
        <v>0</v>
      </c>
      <c r="H90" s="143">
        <f t="shared" si="63"/>
        <v>0</v>
      </c>
      <c r="I90" s="143">
        <f t="shared" si="63"/>
        <v>0</v>
      </c>
      <c r="J90" s="143">
        <f t="shared" si="63"/>
        <v>0</v>
      </c>
      <c r="K90" s="144">
        <f t="shared" si="63"/>
        <v>0</v>
      </c>
      <c r="L90" s="401" t="s">
        <v>20</v>
      </c>
      <c r="M90" s="143">
        <f t="shared" ref="M90:S90" si="64">SUM(M91:M99)</f>
        <v>0</v>
      </c>
      <c r="N90" s="143">
        <f t="shared" si="64"/>
        <v>0</v>
      </c>
      <c r="O90" s="143">
        <f t="shared" si="64"/>
        <v>0</v>
      </c>
      <c r="P90" s="143">
        <f t="shared" si="64"/>
        <v>0</v>
      </c>
      <c r="Q90" s="143">
        <f t="shared" si="64"/>
        <v>0</v>
      </c>
      <c r="R90" s="143">
        <f t="shared" si="64"/>
        <v>0</v>
      </c>
      <c r="S90" s="144">
        <f t="shared" si="64"/>
        <v>7</v>
      </c>
      <c r="T90" s="143">
        <f t="shared" si="59"/>
        <v>0</v>
      </c>
      <c r="U90" s="143">
        <f t="shared" si="59"/>
        <v>0</v>
      </c>
      <c r="V90" s="143">
        <f t="shared" si="59"/>
        <v>0</v>
      </c>
      <c r="W90" s="143">
        <f t="shared" si="59"/>
        <v>0</v>
      </c>
      <c r="X90" s="143">
        <f t="shared" si="48"/>
        <v>0</v>
      </c>
      <c r="Y90" s="143">
        <f t="shared" si="48"/>
        <v>0</v>
      </c>
      <c r="Z90" s="143">
        <f t="shared" si="48"/>
        <v>7</v>
      </c>
      <c r="AA90" s="163" t="s">
        <v>20</v>
      </c>
    </row>
    <row r="91" spans="1:27" ht="31.5">
      <c r="A91" s="154" t="s">
        <v>137</v>
      </c>
      <c r="B91" s="48" t="str">
        <f>'Форма 1'!C91</f>
        <v>Приобретение экскаватора-погрузчика CAT 432F2LRC с дополнительным оборудованием (1 ед.)</v>
      </c>
      <c r="C91" s="49" t="str">
        <f>'Форма 1'!D91</f>
        <v>K_4.1</v>
      </c>
      <c r="D91" s="84" t="s">
        <v>146</v>
      </c>
      <c r="E91" s="155">
        <v>0</v>
      </c>
      <c r="F91" s="155">
        <v>0</v>
      </c>
      <c r="G91" s="155">
        <v>0</v>
      </c>
      <c r="H91" s="155">
        <v>0</v>
      </c>
      <c r="I91" s="155">
        <v>0</v>
      </c>
      <c r="J91" s="155">
        <v>0</v>
      </c>
      <c r="K91" s="155">
        <v>0</v>
      </c>
      <c r="L91" s="398" t="s">
        <v>146</v>
      </c>
      <c r="M91" s="155">
        <v>0</v>
      </c>
      <c r="N91" s="155">
        <v>0</v>
      </c>
      <c r="O91" s="155">
        <v>0</v>
      </c>
      <c r="P91" s="155">
        <v>0</v>
      </c>
      <c r="Q91" s="155">
        <v>0</v>
      </c>
      <c r="R91" s="155">
        <v>0</v>
      </c>
      <c r="S91" s="156">
        <v>0</v>
      </c>
      <c r="T91" s="158">
        <f t="shared" si="59"/>
        <v>0</v>
      </c>
      <c r="U91" s="158">
        <f t="shared" si="59"/>
        <v>0</v>
      </c>
      <c r="V91" s="158">
        <f t="shared" si="59"/>
        <v>0</v>
      </c>
      <c r="W91" s="158">
        <f t="shared" si="59"/>
        <v>0</v>
      </c>
      <c r="X91" s="158">
        <f t="shared" si="48"/>
        <v>0</v>
      </c>
      <c r="Y91" s="158">
        <f t="shared" si="48"/>
        <v>0</v>
      </c>
      <c r="Z91" s="158">
        <f t="shared" si="48"/>
        <v>0</v>
      </c>
      <c r="AA91" s="166" t="s">
        <v>164</v>
      </c>
    </row>
    <row r="92" spans="1:27" ht="15.75">
      <c r="A92" s="154" t="s">
        <v>137</v>
      </c>
      <c r="B92" s="48" t="str">
        <f>'Форма 1'!C92</f>
        <v>Приобретение передвижных ДЭС 100 и 60 киловатт (2ед.)</v>
      </c>
      <c r="C92" s="49" t="str">
        <f>'Форма 1'!D92</f>
        <v>K_4.2</v>
      </c>
      <c r="D92" s="84" t="s">
        <v>146</v>
      </c>
      <c r="E92" s="155">
        <v>0</v>
      </c>
      <c r="F92" s="155">
        <v>0</v>
      </c>
      <c r="G92" s="155">
        <v>0</v>
      </c>
      <c r="H92" s="155">
        <v>0</v>
      </c>
      <c r="I92" s="155">
        <v>0</v>
      </c>
      <c r="J92" s="155">
        <v>0</v>
      </c>
      <c r="K92" s="155">
        <v>0</v>
      </c>
      <c r="L92" s="398" t="s">
        <v>146</v>
      </c>
      <c r="M92" s="155">
        <v>0</v>
      </c>
      <c r="N92" s="155">
        <v>0</v>
      </c>
      <c r="O92" s="155">
        <v>0</v>
      </c>
      <c r="P92" s="155">
        <v>0</v>
      </c>
      <c r="Q92" s="155">
        <v>0</v>
      </c>
      <c r="R92" s="155">
        <v>0</v>
      </c>
      <c r="S92" s="156">
        <v>0</v>
      </c>
      <c r="T92" s="158">
        <f t="shared" si="59"/>
        <v>0</v>
      </c>
      <c r="U92" s="158">
        <f t="shared" si="59"/>
        <v>0</v>
      </c>
      <c r="V92" s="158">
        <f t="shared" si="59"/>
        <v>0</v>
      </c>
      <c r="W92" s="158">
        <f t="shared" si="59"/>
        <v>0</v>
      </c>
      <c r="X92" s="158">
        <f t="shared" si="48"/>
        <v>0</v>
      </c>
      <c r="Y92" s="158">
        <f t="shared" si="48"/>
        <v>0</v>
      </c>
      <c r="Z92" s="158">
        <f t="shared" si="48"/>
        <v>0</v>
      </c>
      <c r="AA92" s="166" t="s">
        <v>164</v>
      </c>
    </row>
    <row r="93" spans="1:27" ht="31.5">
      <c r="A93" s="154" t="s">
        <v>137</v>
      </c>
      <c r="B93" s="48" t="str">
        <f>'Форма 1'!C93</f>
        <v>Приобретение легкового автомобиля для нужд ЗАО "НРЭС" (1 ед.)</v>
      </c>
      <c r="C93" s="49" t="str">
        <f>'Форма 1'!D93</f>
        <v>K_4.3</v>
      </c>
      <c r="D93" s="84" t="s">
        <v>146</v>
      </c>
      <c r="E93" s="155">
        <v>0</v>
      </c>
      <c r="F93" s="155">
        <v>0</v>
      </c>
      <c r="G93" s="155">
        <v>0</v>
      </c>
      <c r="H93" s="155">
        <v>0</v>
      </c>
      <c r="I93" s="155">
        <v>0</v>
      </c>
      <c r="J93" s="155">
        <v>0</v>
      </c>
      <c r="K93" s="155">
        <v>0</v>
      </c>
      <c r="L93" s="398" t="s">
        <v>218</v>
      </c>
      <c r="M93" s="155">
        <v>0</v>
      </c>
      <c r="N93" s="155">
        <v>0</v>
      </c>
      <c r="O93" s="155">
        <v>0</v>
      </c>
      <c r="P93" s="155">
        <v>0</v>
      </c>
      <c r="Q93" s="155">
        <v>0</v>
      </c>
      <c r="R93" s="155">
        <v>0</v>
      </c>
      <c r="S93" s="156">
        <v>1</v>
      </c>
      <c r="T93" s="158">
        <f t="shared" si="59"/>
        <v>0</v>
      </c>
      <c r="U93" s="158">
        <f t="shared" si="59"/>
        <v>0</v>
      </c>
      <c r="V93" s="158">
        <f t="shared" si="59"/>
        <v>0</v>
      </c>
      <c r="W93" s="158">
        <f t="shared" si="59"/>
        <v>0</v>
      </c>
      <c r="X93" s="158">
        <f t="shared" si="48"/>
        <v>0</v>
      </c>
      <c r="Y93" s="158">
        <f t="shared" si="48"/>
        <v>0</v>
      </c>
      <c r="Z93" s="158">
        <f t="shared" si="48"/>
        <v>1</v>
      </c>
      <c r="AA93" s="166" t="s">
        <v>164</v>
      </c>
    </row>
    <row r="94" spans="1:27" ht="15.75">
      <c r="A94" s="154" t="s">
        <v>137</v>
      </c>
      <c r="B94" s="48" t="str">
        <f>'Форма 1'!C94</f>
        <v>Приобретение бензопилы МS 361 (3,4кВт,45 см) (1 ед.)</v>
      </c>
      <c r="C94" s="49" t="str">
        <f>'Форма 1'!D94</f>
        <v>K_4.4</v>
      </c>
      <c r="D94" s="84" t="s">
        <v>146</v>
      </c>
      <c r="E94" s="155">
        <v>0</v>
      </c>
      <c r="F94" s="155">
        <v>0</v>
      </c>
      <c r="G94" s="155">
        <v>0</v>
      </c>
      <c r="H94" s="155">
        <v>0</v>
      </c>
      <c r="I94" s="155">
        <v>0</v>
      </c>
      <c r="J94" s="155">
        <v>0</v>
      </c>
      <c r="K94" s="155">
        <v>0</v>
      </c>
      <c r="L94" s="397" t="s">
        <v>219</v>
      </c>
      <c r="M94" s="155">
        <v>0</v>
      </c>
      <c r="N94" s="155">
        <v>0</v>
      </c>
      <c r="O94" s="155">
        <v>0</v>
      </c>
      <c r="P94" s="155">
        <v>0</v>
      </c>
      <c r="Q94" s="155">
        <v>0</v>
      </c>
      <c r="R94" s="155">
        <v>0</v>
      </c>
      <c r="S94" s="156">
        <v>1</v>
      </c>
      <c r="T94" s="158">
        <f t="shared" si="59"/>
        <v>0</v>
      </c>
      <c r="U94" s="158">
        <f t="shared" si="59"/>
        <v>0</v>
      </c>
      <c r="V94" s="158">
        <f t="shared" si="59"/>
        <v>0</v>
      </c>
      <c r="W94" s="158">
        <f t="shared" si="59"/>
        <v>0</v>
      </c>
      <c r="X94" s="158">
        <f t="shared" si="48"/>
        <v>0</v>
      </c>
      <c r="Y94" s="158">
        <f t="shared" si="48"/>
        <v>0</v>
      </c>
      <c r="Z94" s="158">
        <f t="shared" si="48"/>
        <v>1</v>
      </c>
      <c r="AA94" s="166" t="s">
        <v>164</v>
      </c>
    </row>
    <row r="95" spans="1:27" ht="47.25">
      <c r="A95" s="154" t="s">
        <v>137</v>
      </c>
      <c r="B95" s="48" t="str">
        <f>'Форма 1'!C95</f>
        <v>Монтаж беспроводной системы пожарной сигнализации и речевого оповещения о пожере в здании Диспетчерской РЭС по адресу: РС(Я), г.Нерюнгри, ул.Комсомольская, д.31 (1 ед.)</v>
      </c>
      <c r="C95" s="49" t="str">
        <f>'Форма 1'!D95</f>
        <v>K_4.5</v>
      </c>
      <c r="D95" s="84" t="s">
        <v>146</v>
      </c>
      <c r="E95" s="155">
        <v>0</v>
      </c>
      <c r="F95" s="155">
        <v>0</v>
      </c>
      <c r="G95" s="155">
        <v>0</v>
      </c>
      <c r="H95" s="155">
        <v>0</v>
      </c>
      <c r="I95" s="155">
        <v>0</v>
      </c>
      <c r="J95" s="155">
        <v>0</v>
      </c>
      <c r="K95" s="155">
        <v>0</v>
      </c>
      <c r="L95" s="398" t="s">
        <v>220</v>
      </c>
      <c r="M95" s="155">
        <v>0</v>
      </c>
      <c r="N95" s="155">
        <v>0</v>
      </c>
      <c r="O95" s="155">
        <v>0</v>
      </c>
      <c r="P95" s="155">
        <v>0</v>
      </c>
      <c r="Q95" s="155">
        <v>0</v>
      </c>
      <c r="R95" s="155">
        <v>0</v>
      </c>
      <c r="S95" s="156">
        <v>1</v>
      </c>
      <c r="T95" s="158">
        <f t="shared" si="59"/>
        <v>0</v>
      </c>
      <c r="U95" s="158">
        <f t="shared" si="59"/>
        <v>0</v>
      </c>
      <c r="V95" s="158">
        <f t="shared" si="59"/>
        <v>0</v>
      </c>
      <c r="W95" s="158">
        <f t="shared" si="59"/>
        <v>0</v>
      </c>
      <c r="X95" s="158">
        <f t="shared" si="48"/>
        <v>0</v>
      </c>
      <c r="Y95" s="158">
        <f t="shared" si="48"/>
        <v>0</v>
      </c>
      <c r="Z95" s="158">
        <f t="shared" si="48"/>
        <v>1</v>
      </c>
      <c r="AA95" s="166" t="s">
        <v>164</v>
      </c>
    </row>
    <row r="96" spans="1:27" ht="31.5">
      <c r="A96" s="154" t="s">
        <v>137</v>
      </c>
      <c r="B96" s="48" t="str">
        <f>'Форма 1'!C96</f>
        <v>Приобретение выключателя автом. ВА 5341-330010 1000А-690АС-УХЛЗ-КЭАЗ (1 ед.)</v>
      </c>
      <c r="C96" s="49" t="str">
        <f>'Форма 1'!D96</f>
        <v>K_4.6</v>
      </c>
      <c r="D96" s="84" t="s">
        <v>146</v>
      </c>
      <c r="E96" s="155">
        <v>0</v>
      </c>
      <c r="F96" s="155">
        <v>0</v>
      </c>
      <c r="G96" s="155">
        <v>0</v>
      </c>
      <c r="H96" s="155">
        <v>0</v>
      </c>
      <c r="I96" s="155">
        <v>0</v>
      </c>
      <c r="J96" s="155">
        <v>0</v>
      </c>
      <c r="K96" s="155">
        <v>0</v>
      </c>
      <c r="L96" s="398" t="s">
        <v>221</v>
      </c>
      <c r="M96" s="155">
        <v>0</v>
      </c>
      <c r="N96" s="155">
        <v>0</v>
      </c>
      <c r="O96" s="155">
        <v>0</v>
      </c>
      <c r="P96" s="155">
        <v>0</v>
      </c>
      <c r="Q96" s="155">
        <v>0</v>
      </c>
      <c r="R96" s="155">
        <v>0</v>
      </c>
      <c r="S96" s="156">
        <v>1</v>
      </c>
      <c r="T96" s="158">
        <f t="shared" si="59"/>
        <v>0</v>
      </c>
      <c r="U96" s="158">
        <f t="shared" si="59"/>
        <v>0</v>
      </c>
      <c r="V96" s="158">
        <f t="shared" si="59"/>
        <v>0</v>
      </c>
      <c r="W96" s="158">
        <f t="shared" si="59"/>
        <v>0</v>
      </c>
      <c r="X96" s="158">
        <f t="shared" si="48"/>
        <v>0</v>
      </c>
      <c r="Y96" s="158">
        <f t="shared" si="48"/>
        <v>0</v>
      </c>
      <c r="Z96" s="158">
        <f t="shared" si="48"/>
        <v>1</v>
      </c>
      <c r="AA96" s="166" t="s">
        <v>164</v>
      </c>
    </row>
    <row r="97" spans="1:27" ht="15.75">
      <c r="A97" s="154" t="s">
        <v>137</v>
      </c>
      <c r="B97" s="48" t="str">
        <f>'Форма 1'!C97</f>
        <v>Приобретение Сервера Тринити М2005126 (1 ед.)</v>
      </c>
      <c r="C97" s="49" t="str">
        <f>'Форма 1'!D97</f>
        <v>K_4.7</v>
      </c>
      <c r="D97" s="84" t="s">
        <v>146</v>
      </c>
      <c r="E97" s="155">
        <v>0</v>
      </c>
      <c r="F97" s="155">
        <v>0</v>
      </c>
      <c r="G97" s="155">
        <v>0</v>
      </c>
      <c r="H97" s="155">
        <v>0</v>
      </c>
      <c r="I97" s="155">
        <v>0</v>
      </c>
      <c r="J97" s="155">
        <v>0</v>
      </c>
      <c r="K97" s="155">
        <v>0</v>
      </c>
      <c r="L97" s="398" t="s">
        <v>222</v>
      </c>
      <c r="M97" s="155">
        <v>0</v>
      </c>
      <c r="N97" s="155">
        <v>0</v>
      </c>
      <c r="O97" s="155">
        <v>0</v>
      </c>
      <c r="P97" s="155">
        <v>0</v>
      </c>
      <c r="Q97" s="155">
        <v>0</v>
      </c>
      <c r="R97" s="155">
        <v>0</v>
      </c>
      <c r="S97" s="156">
        <v>1</v>
      </c>
      <c r="T97" s="158">
        <f t="shared" si="59"/>
        <v>0</v>
      </c>
      <c r="U97" s="158">
        <f t="shared" si="59"/>
        <v>0</v>
      </c>
      <c r="V97" s="158">
        <f t="shared" si="59"/>
        <v>0</v>
      </c>
      <c r="W97" s="158">
        <f t="shared" si="59"/>
        <v>0</v>
      </c>
      <c r="X97" s="158">
        <f t="shared" si="48"/>
        <v>0</v>
      </c>
      <c r="Y97" s="158">
        <f t="shared" si="48"/>
        <v>0</v>
      </c>
      <c r="Z97" s="158">
        <f t="shared" si="48"/>
        <v>1</v>
      </c>
      <c r="AA97" s="166" t="s">
        <v>164</v>
      </c>
    </row>
    <row r="98" spans="1:27" ht="47.25">
      <c r="A98" s="154" t="s">
        <v>137</v>
      </c>
      <c r="B98" s="48" t="str">
        <f>'Форма 1'!C98</f>
        <v>Монтаж систем контроля и управления доступом на объект (СКУД) - здание Диспетчерской РЭС по адресу: РС(Я), г.Нерюнгри, ул.Комсомольская, д.31 (1 ед.)</v>
      </c>
      <c r="C98" s="49" t="str">
        <f>'Форма 1'!D98</f>
        <v>K_4.8</v>
      </c>
      <c r="D98" s="84" t="s">
        <v>146</v>
      </c>
      <c r="E98" s="155">
        <v>0</v>
      </c>
      <c r="F98" s="155">
        <v>0</v>
      </c>
      <c r="G98" s="155">
        <v>0</v>
      </c>
      <c r="H98" s="155">
        <v>0</v>
      </c>
      <c r="I98" s="155">
        <v>0</v>
      </c>
      <c r="J98" s="155">
        <v>0</v>
      </c>
      <c r="K98" s="155">
        <v>0</v>
      </c>
      <c r="L98" s="397" t="s">
        <v>223</v>
      </c>
      <c r="M98" s="155">
        <v>0</v>
      </c>
      <c r="N98" s="155">
        <v>0</v>
      </c>
      <c r="O98" s="155">
        <v>0</v>
      </c>
      <c r="P98" s="155">
        <v>0</v>
      </c>
      <c r="Q98" s="155">
        <v>0</v>
      </c>
      <c r="R98" s="155">
        <v>0</v>
      </c>
      <c r="S98" s="156">
        <v>1</v>
      </c>
      <c r="T98" s="158">
        <f t="shared" si="59"/>
        <v>0</v>
      </c>
      <c r="U98" s="158">
        <f t="shared" si="59"/>
        <v>0</v>
      </c>
      <c r="V98" s="158">
        <f t="shared" si="59"/>
        <v>0</v>
      </c>
      <c r="W98" s="158">
        <f t="shared" si="59"/>
        <v>0</v>
      </c>
      <c r="X98" s="158">
        <f t="shared" si="48"/>
        <v>0</v>
      </c>
      <c r="Y98" s="158">
        <f t="shared" si="48"/>
        <v>0</v>
      </c>
      <c r="Z98" s="158">
        <f t="shared" si="48"/>
        <v>1</v>
      </c>
      <c r="AA98" s="166" t="s">
        <v>164</v>
      </c>
    </row>
    <row r="99" spans="1:27" ht="31.5">
      <c r="A99" s="154" t="s">
        <v>137</v>
      </c>
      <c r="B99" s="48" t="str">
        <f>'Форма 1'!C99</f>
        <v>Приобретение электрогенератора DY6500LXW, с функцией сварки ,с колесами Huter (1 ед.)</v>
      </c>
      <c r="C99" s="49" t="str">
        <f>'Форма 1'!D99</f>
        <v>K_4.9</v>
      </c>
      <c r="D99" s="84" t="s">
        <v>146</v>
      </c>
      <c r="E99" s="155">
        <v>0</v>
      </c>
      <c r="F99" s="155">
        <v>0</v>
      </c>
      <c r="G99" s="155">
        <v>0</v>
      </c>
      <c r="H99" s="155">
        <v>0</v>
      </c>
      <c r="I99" s="155">
        <v>0</v>
      </c>
      <c r="J99" s="155">
        <v>0</v>
      </c>
      <c r="K99" s="155">
        <v>0</v>
      </c>
      <c r="L99" s="398" t="s">
        <v>224</v>
      </c>
      <c r="M99" s="155">
        <v>0</v>
      </c>
      <c r="N99" s="155">
        <v>0</v>
      </c>
      <c r="O99" s="155">
        <v>0</v>
      </c>
      <c r="P99" s="155">
        <v>0</v>
      </c>
      <c r="Q99" s="155">
        <v>0</v>
      </c>
      <c r="R99" s="155">
        <v>0</v>
      </c>
      <c r="S99" s="156">
        <v>1</v>
      </c>
      <c r="T99" s="158">
        <f t="shared" si="59"/>
        <v>0</v>
      </c>
      <c r="U99" s="158">
        <f t="shared" si="59"/>
        <v>0</v>
      </c>
      <c r="V99" s="158">
        <f t="shared" si="59"/>
        <v>0</v>
      </c>
      <c r="W99" s="158">
        <f t="shared" si="59"/>
        <v>0</v>
      </c>
      <c r="X99" s="158">
        <f t="shared" si="48"/>
        <v>0</v>
      </c>
      <c r="Y99" s="158">
        <f t="shared" si="48"/>
        <v>0</v>
      </c>
      <c r="Z99" s="158">
        <f t="shared" si="48"/>
        <v>1</v>
      </c>
      <c r="AA99" s="166" t="s">
        <v>164</v>
      </c>
    </row>
  </sheetData>
  <mergeCells count="15">
    <mergeCell ref="AA17:AA19"/>
    <mergeCell ref="E18:K18"/>
    <mergeCell ref="L18:S18"/>
    <mergeCell ref="A5:AA5"/>
    <mergeCell ref="A6:AA6"/>
    <mergeCell ref="A8:AA8"/>
    <mergeCell ref="A9:AA9"/>
    <mergeCell ref="A11:AA11"/>
    <mergeCell ref="A13:AA13"/>
    <mergeCell ref="A17:A19"/>
    <mergeCell ref="B17:B19"/>
    <mergeCell ref="C17:C19"/>
    <mergeCell ref="D17:D19"/>
    <mergeCell ref="E17:S17"/>
    <mergeCell ref="T17:Z18"/>
  </mergeCells>
  <pageMargins left="0.14000000000000001" right="0.13" top="0.19" bottom="0.17" header="0.17" footer="0.17"/>
  <pageSetup paperSize="9" scale="26" fitToHeight="1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zoomScale="80" zoomScaleNormal="80" workbookViewId="0">
      <selection activeCell="C22" sqref="C22:C99"/>
    </sheetView>
  </sheetViews>
  <sheetFormatPr defaultRowHeight="15"/>
  <cols>
    <col min="1" max="1" width="16.140625" style="129" customWidth="1"/>
    <col min="2" max="2" width="61.5703125" style="129" customWidth="1"/>
    <col min="3" max="3" width="12.28515625" style="129" customWidth="1"/>
    <col min="4" max="4" width="18.42578125" style="129" customWidth="1"/>
    <col min="5" max="9" width="11.28515625" style="129" customWidth="1"/>
    <col min="10" max="10" width="15.28515625" style="129" customWidth="1"/>
    <col min="11" max="20" width="11.28515625" style="129" customWidth="1"/>
    <col min="21" max="21" width="16.28515625" style="129" customWidth="1"/>
    <col min="22" max="16384" width="9.140625" style="129"/>
  </cols>
  <sheetData>
    <row r="1" spans="1:21" ht="18.75">
      <c r="A1" s="128"/>
      <c r="S1" s="247" t="s">
        <v>228</v>
      </c>
    </row>
    <row r="2" spans="1:21" ht="18.75">
      <c r="A2" s="128"/>
      <c r="S2" s="247" t="s">
        <v>0</v>
      </c>
    </row>
    <row r="3" spans="1:21" ht="18.75">
      <c r="A3" s="128"/>
      <c r="S3" s="247" t="s">
        <v>151</v>
      </c>
    </row>
    <row r="4" spans="1:21" ht="18.75">
      <c r="A4" s="128"/>
    </row>
    <row r="5" spans="1:21" ht="15" customHeight="1">
      <c r="A5" s="531" t="s">
        <v>225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</row>
    <row r="6" spans="1:21" ht="15.75">
      <c r="A6" s="531" t="str">
        <f>Форма_5!A6</f>
        <v>за  2020 год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</row>
    <row r="7" spans="1:21" ht="15.7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</row>
    <row r="8" spans="1:21" ht="15.75">
      <c r="A8" s="531" t="str">
        <f>Форма_5!A8</f>
        <v>Отчет  о реализации инвестиционной программы Закрытого акционерного общества "Нерюнгринские районные электрические сети"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</row>
    <row r="9" spans="1:21" ht="15" customHeight="1">
      <c r="A9" s="534" t="s">
        <v>153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</row>
    <row r="10" spans="1:21" ht="15.7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</row>
    <row r="11" spans="1:21" ht="15.75">
      <c r="A11" s="531" t="str">
        <f>Форма_5!A11</f>
        <v>Год раскрытия информации: 2021 год</v>
      </c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</row>
    <row r="12" spans="1:21" ht="15.75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</row>
    <row r="13" spans="1:21" ht="15.75">
      <c r="A13" s="531" t="str">
        <f>Форма_5!A13</f>
        <v>Утвержденные плановые значения показателей приведены в соответствии с  приказом Министерства ЖКХ и энергетики Республики Саха (Якутия) от 30.12.2020 №685-ОД</v>
      </c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</row>
    <row r="14" spans="1:21" ht="15.75">
      <c r="A14" s="248"/>
      <c r="B14" s="175"/>
      <c r="C14" s="175"/>
      <c r="D14" s="175"/>
      <c r="E14" s="248" t="s">
        <v>154</v>
      </c>
      <c r="F14" s="248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</row>
    <row r="17" spans="1:21" s="132" customFormat="1" ht="31.5" customHeight="1">
      <c r="A17" s="519" t="s">
        <v>155</v>
      </c>
      <c r="B17" s="519" t="s">
        <v>156</v>
      </c>
      <c r="C17" s="519" t="s">
        <v>4</v>
      </c>
      <c r="D17" s="519" t="s">
        <v>226</v>
      </c>
      <c r="E17" s="521" t="s">
        <v>229</v>
      </c>
      <c r="F17" s="522"/>
      <c r="G17" s="522"/>
      <c r="H17" s="522"/>
      <c r="I17" s="522"/>
      <c r="J17" s="522"/>
      <c r="K17" s="522"/>
      <c r="L17" s="522"/>
      <c r="M17" s="522"/>
      <c r="N17" s="522"/>
      <c r="O17" s="523"/>
      <c r="P17" s="525" t="s">
        <v>230</v>
      </c>
      <c r="Q17" s="526"/>
      <c r="R17" s="526"/>
      <c r="S17" s="526"/>
      <c r="T17" s="527"/>
      <c r="U17" s="519" t="s">
        <v>159</v>
      </c>
    </row>
    <row r="18" spans="1:21" s="132" customFormat="1" ht="31.5" customHeight="1">
      <c r="A18" s="520"/>
      <c r="B18" s="520"/>
      <c r="C18" s="520"/>
      <c r="D18" s="520"/>
      <c r="E18" s="521" t="s">
        <v>9</v>
      </c>
      <c r="F18" s="522"/>
      <c r="G18" s="522"/>
      <c r="H18" s="522"/>
      <c r="I18" s="523"/>
      <c r="J18" s="521" t="s">
        <v>10</v>
      </c>
      <c r="K18" s="522"/>
      <c r="L18" s="522"/>
      <c r="M18" s="522"/>
      <c r="N18" s="522"/>
      <c r="O18" s="523"/>
      <c r="P18" s="528"/>
      <c r="Q18" s="529"/>
      <c r="R18" s="529"/>
      <c r="S18" s="529"/>
      <c r="T18" s="530"/>
      <c r="U18" s="520"/>
    </row>
    <row r="19" spans="1:21" s="132" customFormat="1" ht="45" customHeight="1">
      <c r="A19" s="524"/>
      <c r="B19" s="524"/>
      <c r="C19" s="524"/>
      <c r="D19" s="524"/>
      <c r="E19" s="133" t="s">
        <v>187</v>
      </c>
      <c r="F19" s="133" t="s">
        <v>188</v>
      </c>
      <c r="G19" s="133" t="s">
        <v>189</v>
      </c>
      <c r="H19" s="133" t="s">
        <v>190</v>
      </c>
      <c r="I19" s="133" t="s">
        <v>191</v>
      </c>
      <c r="J19" s="133" t="s">
        <v>227</v>
      </c>
      <c r="K19" s="133" t="s">
        <v>187</v>
      </c>
      <c r="L19" s="133" t="s">
        <v>188</v>
      </c>
      <c r="M19" s="133" t="s">
        <v>189</v>
      </c>
      <c r="N19" s="133" t="s">
        <v>190</v>
      </c>
      <c r="O19" s="133" t="s">
        <v>191</v>
      </c>
      <c r="P19" s="133" t="s">
        <v>187</v>
      </c>
      <c r="Q19" s="133" t="s">
        <v>188</v>
      </c>
      <c r="R19" s="133" t="s">
        <v>189</v>
      </c>
      <c r="S19" s="133" t="s">
        <v>190</v>
      </c>
      <c r="T19" s="133" t="s">
        <v>191</v>
      </c>
      <c r="U19" s="524"/>
    </row>
    <row r="20" spans="1:21" s="170" customFormat="1" ht="14.25">
      <c r="A20" s="168">
        <v>1</v>
      </c>
      <c r="B20" s="168">
        <v>2</v>
      </c>
      <c r="C20" s="168">
        <v>3</v>
      </c>
      <c r="D20" s="168">
        <v>4</v>
      </c>
      <c r="E20" s="168">
        <v>5</v>
      </c>
      <c r="F20" s="168">
        <v>6</v>
      </c>
      <c r="G20" s="168">
        <v>7</v>
      </c>
      <c r="H20" s="168">
        <v>8</v>
      </c>
      <c r="I20" s="168">
        <v>9</v>
      </c>
      <c r="J20" s="168">
        <v>10</v>
      </c>
      <c r="K20" s="168">
        <v>11</v>
      </c>
      <c r="L20" s="168">
        <v>12</v>
      </c>
      <c r="M20" s="168">
        <v>13</v>
      </c>
      <c r="N20" s="168">
        <v>14</v>
      </c>
      <c r="O20" s="168">
        <v>15</v>
      </c>
      <c r="P20" s="168">
        <v>16</v>
      </c>
      <c r="Q20" s="168">
        <v>17</v>
      </c>
      <c r="R20" s="168">
        <v>18</v>
      </c>
      <c r="S20" s="168">
        <v>19</v>
      </c>
      <c r="T20" s="168">
        <v>20</v>
      </c>
      <c r="U20" s="168">
        <v>21</v>
      </c>
    </row>
    <row r="21" spans="1:21" s="170" customFormat="1" ht="14.25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1:21" ht="15.75">
      <c r="A22" s="138" t="s">
        <v>18</v>
      </c>
      <c r="B22" s="18" t="str">
        <f>'Форма 1'!C22</f>
        <v>ВСЕГО по инвестиционной программе, в том числе:</v>
      </c>
      <c r="C22" s="68" t="str">
        <f>'Форма 1'!D22</f>
        <v>Г</v>
      </c>
      <c r="D22" s="139">
        <f t="shared" ref="D22:O22" si="0">SUM(D23:D28)</f>
        <v>0</v>
      </c>
      <c r="E22" s="139">
        <f t="shared" si="0"/>
        <v>0</v>
      </c>
      <c r="F22" s="139">
        <f t="shared" si="0"/>
        <v>0</v>
      </c>
      <c r="G22" s="139">
        <f t="shared" si="0"/>
        <v>0</v>
      </c>
      <c r="H22" s="139">
        <f t="shared" si="0"/>
        <v>0</v>
      </c>
      <c r="I22" s="139">
        <f t="shared" si="0"/>
        <v>0</v>
      </c>
      <c r="J22" s="139">
        <f t="shared" si="0"/>
        <v>0</v>
      </c>
      <c r="K22" s="139">
        <f t="shared" si="0"/>
        <v>0</v>
      </c>
      <c r="L22" s="139">
        <f t="shared" si="0"/>
        <v>0</v>
      </c>
      <c r="M22" s="139">
        <f t="shared" si="0"/>
        <v>0</v>
      </c>
      <c r="N22" s="139">
        <f t="shared" si="0"/>
        <v>0</v>
      </c>
      <c r="O22" s="139">
        <f t="shared" si="0"/>
        <v>0</v>
      </c>
      <c r="P22" s="139">
        <f t="shared" ref="P22:T34" si="1">K22-E22</f>
        <v>0</v>
      </c>
      <c r="Q22" s="139">
        <f t="shared" si="1"/>
        <v>0</v>
      </c>
      <c r="R22" s="139">
        <f t="shared" si="1"/>
        <v>0</v>
      </c>
      <c r="S22" s="139">
        <f t="shared" si="1"/>
        <v>0</v>
      </c>
      <c r="T22" s="139">
        <f t="shared" si="1"/>
        <v>0</v>
      </c>
      <c r="U22" s="139"/>
    </row>
    <row r="23" spans="1:21" ht="29.25" customHeight="1">
      <c r="A23" s="138" t="s">
        <v>21</v>
      </c>
      <c r="B23" s="18" t="str">
        <f>'Форма 1'!C23</f>
        <v>Технологическое присоединение, всего</v>
      </c>
      <c r="C23" s="68" t="str">
        <f>'Форма 1'!D23</f>
        <v>Г</v>
      </c>
      <c r="D23" s="139">
        <f t="shared" ref="D23:O23" si="2">D30</f>
        <v>0</v>
      </c>
      <c r="E23" s="139">
        <f t="shared" si="2"/>
        <v>0</v>
      </c>
      <c r="F23" s="139">
        <f t="shared" si="2"/>
        <v>0</v>
      </c>
      <c r="G23" s="139">
        <f t="shared" si="2"/>
        <v>0</v>
      </c>
      <c r="H23" s="139">
        <f t="shared" si="2"/>
        <v>0</v>
      </c>
      <c r="I23" s="139">
        <f t="shared" si="2"/>
        <v>0</v>
      </c>
      <c r="J23" s="139">
        <f t="shared" si="2"/>
        <v>0</v>
      </c>
      <c r="K23" s="139">
        <f t="shared" si="2"/>
        <v>0</v>
      </c>
      <c r="L23" s="139">
        <f t="shared" si="2"/>
        <v>0</v>
      </c>
      <c r="M23" s="139">
        <f t="shared" si="2"/>
        <v>0</v>
      </c>
      <c r="N23" s="139">
        <f t="shared" si="2"/>
        <v>0</v>
      </c>
      <c r="O23" s="139">
        <f t="shared" si="2"/>
        <v>0</v>
      </c>
      <c r="P23" s="139">
        <f t="shared" si="1"/>
        <v>0</v>
      </c>
      <c r="Q23" s="139">
        <f t="shared" si="1"/>
        <v>0</v>
      </c>
      <c r="R23" s="139">
        <f t="shared" si="1"/>
        <v>0</v>
      </c>
      <c r="S23" s="139">
        <f t="shared" si="1"/>
        <v>0</v>
      </c>
      <c r="T23" s="139">
        <f t="shared" si="1"/>
        <v>0</v>
      </c>
      <c r="U23" s="139"/>
    </row>
    <row r="24" spans="1:21" ht="31.5">
      <c r="A24" s="138" t="s">
        <v>23</v>
      </c>
      <c r="B24" s="18" t="str">
        <f>'Форма 1'!C24</f>
        <v>Реконструкция, модернизация, техническое перевооружение, всего</v>
      </c>
      <c r="C24" s="68" t="str">
        <f>'Форма 1'!D24</f>
        <v>Г</v>
      </c>
      <c r="D24" s="139">
        <f t="shared" ref="D24:O24" si="3">D55</f>
        <v>0</v>
      </c>
      <c r="E24" s="139">
        <f t="shared" si="3"/>
        <v>0</v>
      </c>
      <c r="F24" s="139">
        <f t="shared" si="3"/>
        <v>0</v>
      </c>
      <c r="G24" s="139">
        <f t="shared" si="3"/>
        <v>0</v>
      </c>
      <c r="H24" s="139">
        <f t="shared" si="3"/>
        <v>0</v>
      </c>
      <c r="I24" s="139">
        <f t="shared" si="3"/>
        <v>0</v>
      </c>
      <c r="J24" s="139">
        <f t="shared" si="3"/>
        <v>0</v>
      </c>
      <c r="K24" s="139">
        <f t="shared" si="3"/>
        <v>0</v>
      </c>
      <c r="L24" s="139">
        <f t="shared" si="3"/>
        <v>0</v>
      </c>
      <c r="M24" s="139">
        <f t="shared" si="3"/>
        <v>0</v>
      </c>
      <c r="N24" s="139">
        <f t="shared" si="3"/>
        <v>0</v>
      </c>
      <c r="O24" s="139">
        <f t="shared" si="3"/>
        <v>0</v>
      </c>
      <c r="P24" s="139">
        <f t="shared" si="1"/>
        <v>0</v>
      </c>
      <c r="Q24" s="139">
        <f t="shared" si="1"/>
        <v>0</v>
      </c>
      <c r="R24" s="139">
        <f t="shared" si="1"/>
        <v>0</v>
      </c>
      <c r="S24" s="139">
        <f t="shared" si="1"/>
        <v>0</v>
      </c>
      <c r="T24" s="139">
        <f t="shared" si="1"/>
        <v>0</v>
      </c>
      <c r="U24" s="139"/>
    </row>
    <row r="25" spans="1:21" ht="47.25">
      <c r="A25" s="138" t="s">
        <v>25</v>
      </c>
      <c r="B25" s="18" t="str">
        <f>'Форма 1'!C25</f>
        <v>Инвестиционные проекты, реализация которых обуславливается схемами и программами перспективного развития электроэнергетики, всего</v>
      </c>
      <c r="C25" s="68" t="str">
        <f>'Форма 1'!D25</f>
        <v>Г</v>
      </c>
      <c r="D25" s="139">
        <f t="shared" ref="D25:O25" si="4">D85</f>
        <v>0</v>
      </c>
      <c r="E25" s="139">
        <f t="shared" si="4"/>
        <v>0</v>
      </c>
      <c r="F25" s="139">
        <f t="shared" si="4"/>
        <v>0</v>
      </c>
      <c r="G25" s="139">
        <f t="shared" si="4"/>
        <v>0</v>
      </c>
      <c r="H25" s="139">
        <f t="shared" si="4"/>
        <v>0</v>
      </c>
      <c r="I25" s="139">
        <f t="shared" si="4"/>
        <v>0</v>
      </c>
      <c r="J25" s="139">
        <f t="shared" si="4"/>
        <v>0</v>
      </c>
      <c r="K25" s="139">
        <f t="shared" si="4"/>
        <v>0</v>
      </c>
      <c r="L25" s="139">
        <f t="shared" si="4"/>
        <v>0</v>
      </c>
      <c r="M25" s="139">
        <f t="shared" si="4"/>
        <v>0</v>
      </c>
      <c r="N25" s="139">
        <f t="shared" si="4"/>
        <v>0</v>
      </c>
      <c r="O25" s="139">
        <f t="shared" si="4"/>
        <v>0</v>
      </c>
      <c r="P25" s="139">
        <f t="shared" si="1"/>
        <v>0</v>
      </c>
      <c r="Q25" s="139">
        <f t="shared" si="1"/>
        <v>0</v>
      </c>
      <c r="R25" s="139">
        <f t="shared" si="1"/>
        <v>0</v>
      </c>
      <c r="S25" s="139">
        <f t="shared" si="1"/>
        <v>0</v>
      </c>
      <c r="T25" s="139">
        <f t="shared" si="1"/>
        <v>0</v>
      </c>
      <c r="U25" s="139"/>
    </row>
    <row r="26" spans="1:21" ht="31.5">
      <c r="A26" s="138" t="s">
        <v>27</v>
      </c>
      <c r="B26" s="18" t="str">
        <f>'Форма 1'!C26</f>
        <v>Прочее новое строительство объектов электросетевого хозяйства, всего</v>
      </c>
      <c r="C26" s="68" t="str">
        <f>'Форма 1'!D26</f>
        <v>Г</v>
      </c>
      <c r="D26" s="139">
        <f t="shared" ref="D26:O26" si="5">D88</f>
        <v>0</v>
      </c>
      <c r="E26" s="139">
        <f t="shared" si="5"/>
        <v>0</v>
      </c>
      <c r="F26" s="139">
        <f t="shared" si="5"/>
        <v>0</v>
      </c>
      <c r="G26" s="139">
        <f t="shared" si="5"/>
        <v>0</v>
      </c>
      <c r="H26" s="139">
        <f t="shared" si="5"/>
        <v>0</v>
      </c>
      <c r="I26" s="139">
        <f t="shared" si="5"/>
        <v>0</v>
      </c>
      <c r="J26" s="139">
        <f t="shared" si="5"/>
        <v>0</v>
      </c>
      <c r="K26" s="139">
        <f t="shared" si="5"/>
        <v>0</v>
      </c>
      <c r="L26" s="139">
        <f t="shared" si="5"/>
        <v>0</v>
      </c>
      <c r="M26" s="139">
        <f t="shared" si="5"/>
        <v>0</v>
      </c>
      <c r="N26" s="139">
        <f t="shared" si="5"/>
        <v>0</v>
      </c>
      <c r="O26" s="139">
        <f t="shared" si="5"/>
        <v>0</v>
      </c>
      <c r="P26" s="139">
        <f t="shared" si="1"/>
        <v>0</v>
      </c>
      <c r="Q26" s="139">
        <f t="shared" si="1"/>
        <v>0</v>
      </c>
      <c r="R26" s="139">
        <f t="shared" si="1"/>
        <v>0</v>
      </c>
      <c r="S26" s="139">
        <f t="shared" si="1"/>
        <v>0</v>
      </c>
      <c r="T26" s="139">
        <f t="shared" si="1"/>
        <v>0</v>
      </c>
      <c r="U26" s="139"/>
    </row>
    <row r="27" spans="1:21" ht="31.5">
      <c r="A27" s="138" t="s">
        <v>29</v>
      </c>
      <c r="B27" s="18" t="str">
        <f>'Форма 1'!C27</f>
        <v>Покупка земельных участков для целей реализации инвестиционных проектов, всего</v>
      </c>
      <c r="C27" s="68" t="str">
        <f>'Форма 1'!D27</f>
        <v>Г</v>
      </c>
      <c r="D27" s="139">
        <f t="shared" ref="D27:O28" si="6">D89</f>
        <v>0</v>
      </c>
      <c r="E27" s="139">
        <f t="shared" si="6"/>
        <v>0</v>
      </c>
      <c r="F27" s="139">
        <f t="shared" si="6"/>
        <v>0</v>
      </c>
      <c r="G27" s="139">
        <f t="shared" si="6"/>
        <v>0</v>
      </c>
      <c r="H27" s="139">
        <f t="shared" si="6"/>
        <v>0</v>
      </c>
      <c r="I27" s="139">
        <f t="shared" si="6"/>
        <v>0</v>
      </c>
      <c r="J27" s="139">
        <f t="shared" si="6"/>
        <v>0</v>
      </c>
      <c r="K27" s="139">
        <f t="shared" si="6"/>
        <v>0</v>
      </c>
      <c r="L27" s="139">
        <f t="shared" si="6"/>
        <v>0</v>
      </c>
      <c r="M27" s="139">
        <f t="shared" si="6"/>
        <v>0</v>
      </c>
      <c r="N27" s="139">
        <f t="shared" si="6"/>
        <v>0</v>
      </c>
      <c r="O27" s="139">
        <f t="shared" si="6"/>
        <v>0</v>
      </c>
      <c r="P27" s="139">
        <f t="shared" si="1"/>
        <v>0</v>
      </c>
      <c r="Q27" s="139">
        <f t="shared" si="1"/>
        <v>0</v>
      </c>
      <c r="R27" s="139">
        <f t="shared" si="1"/>
        <v>0</v>
      </c>
      <c r="S27" s="139">
        <f t="shared" si="1"/>
        <v>0</v>
      </c>
      <c r="T27" s="139">
        <f t="shared" si="1"/>
        <v>0</v>
      </c>
      <c r="U27" s="139"/>
    </row>
    <row r="28" spans="1:21" ht="15.75">
      <c r="A28" s="138" t="s">
        <v>31</v>
      </c>
      <c r="B28" s="18" t="str">
        <f>'Форма 1'!C28</f>
        <v>Прочие инвестиционные проекты, всего</v>
      </c>
      <c r="C28" s="68" t="str">
        <f>'Форма 1'!D28</f>
        <v>Г</v>
      </c>
      <c r="D28" s="139">
        <f t="shared" si="6"/>
        <v>0</v>
      </c>
      <c r="E28" s="139">
        <f t="shared" si="6"/>
        <v>0</v>
      </c>
      <c r="F28" s="139">
        <f t="shared" si="6"/>
        <v>0</v>
      </c>
      <c r="G28" s="139">
        <f t="shared" si="6"/>
        <v>0</v>
      </c>
      <c r="H28" s="139">
        <f t="shared" si="6"/>
        <v>0</v>
      </c>
      <c r="I28" s="139">
        <f t="shared" si="6"/>
        <v>0</v>
      </c>
      <c r="J28" s="139">
        <f t="shared" si="6"/>
        <v>0</v>
      </c>
      <c r="K28" s="139">
        <f t="shared" si="6"/>
        <v>0</v>
      </c>
      <c r="L28" s="139">
        <f t="shared" si="6"/>
        <v>0</v>
      </c>
      <c r="M28" s="139">
        <f t="shared" si="6"/>
        <v>0</v>
      </c>
      <c r="N28" s="139">
        <f t="shared" si="6"/>
        <v>0</v>
      </c>
      <c r="O28" s="139">
        <f t="shared" si="6"/>
        <v>0</v>
      </c>
      <c r="P28" s="139">
        <f t="shared" si="1"/>
        <v>0</v>
      </c>
      <c r="Q28" s="139">
        <f t="shared" si="1"/>
        <v>0</v>
      </c>
      <c r="R28" s="139">
        <f t="shared" si="1"/>
        <v>0</v>
      </c>
      <c r="S28" s="139">
        <f t="shared" si="1"/>
        <v>0</v>
      </c>
      <c r="T28" s="139">
        <f t="shared" si="1"/>
        <v>0</v>
      </c>
      <c r="U28" s="139"/>
    </row>
    <row r="29" spans="1:21" ht="15.75">
      <c r="A29" s="138" t="s">
        <v>33</v>
      </c>
      <c r="B29" s="18" t="str">
        <f>'Форма 1'!C29</f>
        <v>Республика Саха (Якутия)</v>
      </c>
      <c r="C29" s="23" t="str">
        <f>'Форма 1'!D29</f>
        <v>Г</v>
      </c>
      <c r="D29" s="139">
        <f t="shared" ref="D29:O29" si="7">D30+D55+D85+D88+D89+D90+D100</f>
        <v>0</v>
      </c>
      <c r="E29" s="139">
        <f t="shared" si="7"/>
        <v>0</v>
      </c>
      <c r="F29" s="139">
        <f t="shared" si="7"/>
        <v>0</v>
      </c>
      <c r="G29" s="139">
        <f t="shared" si="7"/>
        <v>0</v>
      </c>
      <c r="H29" s="139">
        <f t="shared" si="7"/>
        <v>0</v>
      </c>
      <c r="I29" s="139">
        <f t="shared" si="7"/>
        <v>0</v>
      </c>
      <c r="J29" s="139">
        <f t="shared" si="7"/>
        <v>0</v>
      </c>
      <c r="K29" s="139">
        <f t="shared" si="7"/>
        <v>0</v>
      </c>
      <c r="L29" s="139">
        <f t="shared" si="7"/>
        <v>0</v>
      </c>
      <c r="M29" s="139">
        <f t="shared" si="7"/>
        <v>0</v>
      </c>
      <c r="N29" s="139">
        <f t="shared" si="7"/>
        <v>0</v>
      </c>
      <c r="O29" s="139">
        <f t="shared" si="7"/>
        <v>0</v>
      </c>
      <c r="P29" s="139">
        <f t="shared" si="1"/>
        <v>0</v>
      </c>
      <c r="Q29" s="139">
        <f t="shared" si="1"/>
        <v>0</v>
      </c>
      <c r="R29" s="139">
        <f t="shared" si="1"/>
        <v>0</v>
      </c>
      <c r="S29" s="139">
        <f t="shared" si="1"/>
        <v>0</v>
      </c>
      <c r="T29" s="139">
        <f t="shared" si="1"/>
        <v>0</v>
      </c>
      <c r="U29" s="139"/>
    </row>
    <row r="30" spans="1:21" ht="15.75">
      <c r="A30" s="142" t="s">
        <v>34</v>
      </c>
      <c r="B30" s="25" t="str">
        <f>'Форма 1'!C30</f>
        <v>Технологическое присоединение, всего, в том числе:</v>
      </c>
      <c r="C30" s="26" t="str">
        <f>'Форма 1'!D30</f>
        <v>Г</v>
      </c>
      <c r="D30" s="143">
        <f t="shared" ref="D30:O30" si="8">D31+D37+D40+D49</f>
        <v>0</v>
      </c>
      <c r="E30" s="143">
        <f t="shared" si="8"/>
        <v>0</v>
      </c>
      <c r="F30" s="143">
        <f t="shared" si="8"/>
        <v>0</v>
      </c>
      <c r="G30" s="143">
        <f t="shared" si="8"/>
        <v>0</v>
      </c>
      <c r="H30" s="143">
        <f t="shared" si="8"/>
        <v>0</v>
      </c>
      <c r="I30" s="143">
        <f t="shared" si="8"/>
        <v>0</v>
      </c>
      <c r="J30" s="143">
        <f t="shared" si="8"/>
        <v>0</v>
      </c>
      <c r="K30" s="143">
        <f t="shared" si="8"/>
        <v>0</v>
      </c>
      <c r="L30" s="143">
        <f t="shared" si="8"/>
        <v>0</v>
      </c>
      <c r="M30" s="143">
        <f t="shared" si="8"/>
        <v>0</v>
      </c>
      <c r="N30" s="143">
        <f t="shared" si="8"/>
        <v>0</v>
      </c>
      <c r="O30" s="143">
        <f t="shared" si="8"/>
        <v>0</v>
      </c>
      <c r="P30" s="143">
        <f t="shared" si="1"/>
        <v>0</v>
      </c>
      <c r="Q30" s="143">
        <f t="shared" si="1"/>
        <v>0</v>
      </c>
      <c r="R30" s="143">
        <f t="shared" si="1"/>
        <v>0</v>
      </c>
      <c r="S30" s="143">
        <f t="shared" si="1"/>
        <v>0</v>
      </c>
      <c r="T30" s="143">
        <f t="shared" si="1"/>
        <v>0</v>
      </c>
      <c r="U30" s="171"/>
    </row>
    <row r="31" spans="1:21" ht="31.5">
      <c r="A31" s="146" t="s">
        <v>36</v>
      </c>
      <c r="B31" s="31" t="str">
        <f>'Форма 1'!C31</f>
        <v>Технологическое присоединение энергопринимающих устройств потребителей, всего, в том числе:</v>
      </c>
      <c r="C31" s="32" t="str">
        <f>'Форма 1'!D31</f>
        <v>Г</v>
      </c>
      <c r="D31" s="147">
        <f t="shared" ref="D31:O31" si="9">D32+D33+D34</f>
        <v>0</v>
      </c>
      <c r="E31" s="147">
        <f t="shared" si="9"/>
        <v>0</v>
      </c>
      <c r="F31" s="147">
        <f t="shared" si="9"/>
        <v>0</v>
      </c>
      <c r="G31" s="147">
        <f t="shared" si="9"/>
        <v>0</v>
      </c>
      <c r="H31" s="147">
        <f t="shared" si="9"/>
        <v>0</v>
      </c>
      <c r="I31" s="147">
        <f t="shared" si="9"/>
        <v>0</v>
      </c>
      <c r="J31" s="147">
        <f t="shared" si="9"/>
        <v>0</v>
      </c>
      <c r="K31" s="147">
        <f t="shared" si="9"/>
        <v>0</v>
      </c>
      <c r="L31" s="147">
        <f t="shared" si="9"/>
        <v>0</v>
      </c>
      <c r="M31" s="147">
        <f t="shared" si="9"/>
        <v>0</v>
      </c>
      <c r="N31" s="147">
        <f t="shared" si="9"/>
        <v>0</v>
      </c>
      <c r="O31" s="147">
        <f t="shared" si="9"/>
        <v>0</v>
      </c>
      <c r="P31" s="147">
        <f t="shared" si="1"/>
        <v>0</v>
      </c>
      <c r="Q31" s="147">
        <f t="shared" si="1"/>
        <v>0</v>
      </c>
      <c r="R31" s="147">
        <f t="shared" si="1"/>
        <v>0</v>
      </c>
      <c r="S31" s="147">
        <f t="shared" si="1"/>
        <v>0</v>
      </c>
      <c r="T31" s="147">
        <f t="shared" si="1"/>
        <v>0</v>
      </c>
      <c r="U31" s="147"/>
    </row>
    <row r="32" spans="1:21" ht="63">
      <c r="A32" s="150" t="s">
        <v>38</v>
      </c>
      <c r="B32" s="404" t="str">
        <f>'Форма 1'!C32</f>
        <v>Технологическое присоединение энергопринимающих устройств потребителей максимальной мощностью до 15 кВт включительно, всего (новое строительство), всего, в том числе:</v>
      </c>
      <c r="C32" s="405" t="str">
        <f>'Форма 1'!D32</f>
        <v>Г</v>
      </c>
      <c r="D32" s="151"/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f t="shared" si="1"/>
        <v>0</v>
      </c>
      <c r="Q32" s="151">
        <f t="shared" si="1"/>
        <v>0</v>
      </c>
      <c r="R32" s="151">
        <f t="shared" si="1"/>
        <v>0</v>
      </c>
      <c r="S32" s="151">
        <f t="shared" si="1"/>
        <v>0</v>
      </c>
      <c r="T32" s="151">
        <f t="shared" si="1"/>
        <v>0</v>
      </c>
      <c r="U32" s="151"/>
    </row>
    <row r="33" spans="1:21" ht="63">
      <c r="A33" s="150" t="s">
        <v>40</v>
      </c>
      <c r="B33" s="404" t="str">
        <f>'Форма 1'!C33</f>
        <v>Технологическое присоединение энергопринимающих устройств потребителей максимальной мощностью до 150 кВт включительно, всего (новое строительство), всего, в том числе:</v>
      </c>
      <c r="C33" s="405" t="str">
        <f>'Форма 1'!D33</f>
        <v>Г</v>
      </c>
      <c r="D33" s="151"/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f t="shared" ref="P33:T57" si="10">K33-E33</f>
        <v>0</v>
      </c>
      <c r="Q33" s="151">
        <f t="shared" si="10"/>
        <v>0</v>
      </c>
      <c r="R33" s="151">
        <f t="shared" si="10"/>
        <v>0</v>
      </c>
      <c r="S33" s="151">
        <f t="shared" si="10"/>
        <v>0</v>
      </c>
      <c r="T33" s="151">
        <f t="shared" si="1"/>
        <v>0</v>
      </c>
      <c r="U33" s="151"/>
    </row>
    <row r="34" spans="1:21" ht="31.5">
      <c r="A34" s="150" t="s">
        <v>42</v>
      </c>
      <c r="B34" s="411" t="str">
        <f>'Форма 1'!C34</f>
        <v>Технологическое присоединение энергопринимающих устройств потребителей свыше 150 кВт, всего, в том числе:</v>
      </c>
      <c r="C34" s="405" t="str">
        <f>'Форма 1'!D34</f>
        <v>Г</v>
      </c>
      <c r="D34" s="151"/>
      <c r="E34" s="151">
        <f t="shared" ref="E34:O34" si="11">SUM(E35:E36)</f>
        <v>0</v>
      </c>
      <c r="F34" s="151">
        <f t="shared" si="11"/>
        <v>0</v>
      </c>
      <c r="G34" s="151">
        <f t="shared" si="11"/>
        <v>0</v>
      </c>
      <c r="H34" s="151">
        <f t="shared" si="11"/>
        <v>0</v>
      </c>
      <c r="I34" s="151">
        <f t="shared" si="11"/>
        <v>0</v>
      </c>
      <c r="J34" s="151">
        <f t="shared" si="11"/>
        <v>0</v>
      </c>
      <c r="K34" s="151">
        <f t="shared" si="11"/>
        <v>0</v>
      </c>
      <c r="L34" s="151">
        <f t="shared" si="11"/>
        <v>0</v>
      </c>
      <c r="M34" s="151">
        <f t="shared" si="11"/>
        <v>0</v>
      </c>
      <c r="N34" s="151">
        <f t="shared" si="11"/>
        <v>0</v>
      </c>
      <c r="O34" s="151">
        <f t="shared" si="11"/>
        <v>0</v>
      </c>
      <c r="P34" s="151">
        <f t="shared" si="10"/>
        <v>0</v>
      </c>
      <c r="Q34" s="151">
        <f t="shared" si="10"/>
        <v>0</v>
      </c>
      <c r="R34" s="151">
        <f t="shared" si="10"/>
        <v>0</v>
      </c>
      <c r="S34" s="151">
        <f t="shared" si="10"/>
        <v>0</v>
      </c>
      <c r="T34" s="151">
        <f t="shared" si="1"/>
        <v>0</v>
      </c>
      <c r="U34" s="151"/>
    </row>
    <row r="35" spans="1:21" ht="47.25">
      <c r="A35" s="154" t="s">
        <v>42</v>
      </c>
      <c r="B35" s="46" t="str">
        <f>'Форма 1'!C35</f>
        <v>Строительство КЛ-0,4кВ от ТП-60 до зданий Лечебного блока "А" и Лечебного блока "Б" "НЦРБ" протяженностью 0,26 км</v>
      </c>
      <c r="C35" s="124" t="str">
        <f>'Форма 1'!D35</f>
        <v>К_5.2</v>
      </c>
      <c r="D35" s="155"/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8">
        <f t="shared" si="10"/>
        <v>0</v>
      </c>
      <c r="Q35" s="158">
        <f t="shared" si="10"/>
        <v>0</v>
      </c>
      <c r="R35" s="158">
        <f t="shared" si="10"/>
        <v>0</v>
      </c>
      <c r="S35" s="158">
        <f t="shared" si="10"/>
        <v>0</v>
      </c>
      <c r="T35" s="158">
        <f t="shared" si="10"/>
        <v>0</v>
      </c>
      <c r="U35" s="155"/>
    </row>
    <row r="36" spans="1:21" ht="47.25">
      <c r="A36" s="154" t="s">
        <v>42</v>
      </c>
      <c r="B36" s="46" t="str">
        <f>'Форма 1'!C36</f>
        <v>Строительство КЛ-10 кВ отТП14 до КТПН(поз.17) и КЛ 0,4кВ от КТПН(по.17) до ВРУ ж/д.поз.9;поз.10;поз.11 мк.Сосновый протяженностью 0,483 км</v>
      </c>
      <c r="C36" s="124" t="str">
        <f>'Форма 1'!D36</f>
        <v>К_5.1</v>
      </c>
      <c r="D36" s="155"/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8">
        <f t="shared" si="10"/>
        <v>0</v>
      </c>
      <c r="Q36" s="158">
        <f t="shared" si="10"/>
        <v>0</v>
      </c>
      <c r="R36" s="158">
        <f t="shared" si="10"/>
        <v>0</v>
      </c>
      <c r="S36" s="158">
        <f t="shared" si="10"/>
        <v>0</v>
      </c>
      <c r="T36" s="158">
        <f t="shared" si="10"/>
        <v>0</v>
      </c>
      <c r="U36" s="155"/>
    </row>
    <row r="37" spans="1:21" ht="31.5">
      <c r="A37" s="146" t="s">
        <v>44</v>
      </c>
      <c r="B37" s="31" t="str">
        <f>'Форма 1'!C37</f>
        <v>Технологическое присоединение объектов электросетевого хозяйства, всего, в том числе:</v>
      </c>
      <c r="C37" s="32" t="str">
        <f>'Форма 1'!D37</f>
        <v>Г</v>
      </c>
      <c r="D37" s="147">
        <f t="shared" ref="D37:O37" si="12">SUM(D38:D39)</f>
        <v>0</v>
      </c>
      <c r="E37" s="147">
        <f t="shared" si="12"/>
        <v>0</v>
      </c>
      <c r="F37" s="147">
        <f t="shared" si="12"/>
        <v>0</v>
      </c>
      <c r="G37" s="147">
        <f t="shared" si="12"/>
        <v>0</v>
      </c>
      <c r="H37" s="147">
        <f t="shared" si="12"/>
        <v>0</v>
      </c>
      <c r="I37" s="147">
        <f t="shared" si="12"/>
        <v>0</v>
      </c>
      <c r="J37" s="147">
        <f t="shared" si="12"/>
        <v>0</v>
      </c>
      <c r="K37" s="147">
        <f t="shared" si="12"/>
        <v>0</v>
      </c>
      <c r="L37" s="147">
        <f t="shared" si="12"/>
        <v>0</v>
      </c>
      <c r="M37" s="147">
        <f t="shared" si="12"/>
        <v>0</v>
      </c>
      <c r="N37" s="147">
        <f t="shared" si="12"/>
        <v>0</v>
      </c>
      <c r="O37" s="147">
        <f t="shared" si="12"/>
        <v>0</v>
      </c>
      <c r="P37" s="147">
        <f t="shared" si="10"/>
        <v>0</v>
      </c>
      <c r="Q37" s="147">
        <f t="shared" si="10"/>
        <v>0</v>
      </c>
      <c r="R37" s="147">
        <f t="shared" si="10"/>
        <v>0</v>
      </c>
      <c r="S37" s="147">
        <f t="shared" si="10"/>
        <v>0</v>
      </c>
      <c r="T37" s="147">
        <f t="shared" si="10"/>
        <v>0</v>
      </c>
      <c r="U37" s="147"/>
    </row>
    <row r="38" spans="1:21" ht="47.25">
      <c r="A38" s="150" t="s">
        <v>46</v>
      </c>
      <c r="B38" s="41" t="str">
        <f>'Форма 1'!C38</f>
        <v>Технологическое присоединение объектов электросетевого хозяйства, принадлежащих  иным сетевым организациям и иным лицам, всего, в том числе:</v>
      </c>
      <c r="C38" s="125" t="str">
        <f>'Форма 1'!D38</f>
        <v>Г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f t="shared" si="10"/>
        <v>0</v>
      </c>
      <c r="Q38" s="151">
        <f t="shared" si="10"/>
        <v>0</v>
      </c>
      <c r="R38" s="151">
        <f t="shared" si="10"/>
        <v>0</v>
      </c>
      <c r="S38" s="151">
        <f t="shared" si="10"/>
        <v>0</v>
      </c>
      <c r="T38" s="151">
        <f t="shared" si="10"/>
        <v>0</v>
      </c>
      <c r="U38" s="151"/>
    </row>
    <row r="39" spans="1:21" ht="39.75" customHeight="1">
      <c r="A39" s="150" t="s">
        <v>48</v>
      </c>
      <c r="B39" s="41" t="str">
        <f>'Форма 1'!C39</f>
        <v>Технологическое присоединение к электрическим сетям иных сетевых организаций, всего, в том числе:</v>
      </c>
      <c r="C39" s="125" t="str">
        <f>'Форма 1'!D39</f>
        <v>Г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f t="shared" si="10"/>
        <v>0</v>
      </c>
      <c r="Q39" s="151">
        <f t="shared" si="10"/>
        <v>0</v>
      </c>
      <c r="R39" s="151">
        <f t="shared" si="10"/>
        <v>0</v>
      </c>
      <c r="S39" s="151">
        <f t="shared" si="10"/>
        <v>0</v>
      </c>
      <c r="T39" s="151">
        <f t="shared" si="10"/>
        <v>0</v>
      </c>
      <c r="U39" s="151"/>
    </row>
    <row r="40" spans="1:21" ht="47.25">
      <c r="A40" s="146" t="s">
        <v>50</v>
      </c>
      <c r="B40" s="31" t="str">
        <f>'Форма 1'!C40</f>
        <v>Технологическое присоединение объектов по производству электрической энергии всего, в том числе:</v>
      </c>
      <c r="C40" s="126" t="str">
        <f>'Форма 1'!D40</f>
        <v>Г</v>
      </c>
      <c r="D40" s="147">
        <f t="shared" ref="D40:O40" si="13">D41</f>
        <v>0</v>
      </c>
      <c r="E40" s="147">
        <f t="shared" si="13"/>
        <v>0</v>
      </c>
      <c r="F40" s="147">
        <f t="shared" si="13"/>
        <v>0</v>
      </c>
      <c r="G40" s="147">
        <f t="shared" si="13"/>
        <v>0</v>
      </c>
      <c r="H40" s="147">
        <f t="shared" si="13"/>
        <v>0</v>
      </c>
      <c r="I40" s="147">
        <f t="shared" si="13"/>
        <v>0</v>
      </c>
      <c r="J40" s="147">
        <f t="shared" si="13"/>
        <v>0</v>
      </c>
      <c r="K40" s="147">
        <f t="shared" si="13"/>
        <v>0</v>
      </c>
      <c r="L40" s="147">
        <f t="shared" si="13"/>
        <v>0</v>
      </c>
      <c r="M40" s="147">
        <f t="shared" si="13"/>
        <v>0</v>
      </c>
      <c r="N40" s="147">
        <f t="shared" si="13"/>
        <v>0</v>
      </c>
      <c r="O40" s="147">
        <f t="shared" si="13"/>
        <v>0</v>
      </c>
      <c r="P40" s="147">
        <f t="shared" si="10"/>
        <v>0</v>
      </c>
      <c r="Q40" s="147">
        <f t="shared" si="10"/>
        <v>0</v>
      </c>
      <c r="R40" s="147">
        <f t="shared" si="10"/>
        <v>0</v>
      </c>
      <c r="S40" s="147">
        <f t="shared" si="10"/>
        <v>0</v>
      </c>
      <c r="T40" s="147">
        <f t="shared" si="10"/>
        <v>0</v>
      </c>
      <c r="U40" s="147"/>
    </row>
    <row r="41" spans="1:21" ht="44.25" customHeight="1">
      <c r="A41" s="150" t="s">
        <v>52</v>
      </c>
      <c r="B41" s="41" t="str">
        <f>'Форма 1'!C41</f>
        <v>Наименование объекта по производству электрической энергии, всего, в том числе:</v>
      </c>
      <c r="C41" s="125" t="str">
        <f>'Форма 1'!D41</f>
        <v>Г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f t="shared" ref="P41:P43" si="14">K41-E41</f>
        <v>0</v>
      </c>
      <c r="Q41" s="151">
        <f t="shared" ref="Q41:Q43" si="15">L41-F41</f>
        <v>0</v>
      </c>
      <c r="R41" s="151">
        <f t="shared" ref="R41:R43" si="16">M41-G41</f>
        <v>0</v>
      </c>
      <c r="S41" s="151">
        <f t="shared" ref="S41:S43" si="17">N41-H41</f>
        <v>0</v>
      </c>
      <c r="T41" s="151">
        <f t="shared" ref="T41:T43" si="18">O41-I41</f>
        <v>0</v>
      </c>
      <c r="U41" s="151"/>
    </row>
    <row r="42" spans="1:21" ht="78.75">
      <c r="A42" s="150" t="s">
        <v>52</v>
      </c>
      <c r="B42" s="41" t="str">
        <f>'Форма 1'!C42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42" s="125" t="str">
        <f>'Форма 1'!D42</f>
        <v>Г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f t="shared" si="14"/>
        <v>0</v>
      </c>
      <c r="Q42" s="151">
        <f t="shared" si="15"/>
        <v>0</v>
      </c>
      <c r="R42" s="151">
        <f t="shared" si="16"/>
        <v>0</v>
      </c>
      <c r="S42" s="151">
        <f t="shared" si="17"/>
        <v>0</v>
      </c>
      <c r="T42" s="151">
        <f t="shared" si="18"/>
        <v>0</v>
      </c>
      <c r="U42" s="151"/>
    </row>
    <row r="43" spans="1:21" ht="63">
      <c r="A43" s="150" t="s">
        <v>52</v>
      </c>
      <c r="B43" s="41" t="str">
        <f>'Форма 1'!C43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3" s="125" t="str">
        <f>'Форма 1'!D43</f>
        <v>Г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f t="shared" si="14"/>
        <v>0</v>
      </c>
      <c r="Q43" s="151">
        <f t="shared" si="15"/>
        <v>0</v>
      </c>
      <c r="R43" s="151">
        <f t="shared" si="16"/>
        <v>0</v>
      </c>
      <c r="S43" s="151">
        <f t="shared" si="17"/>
        <v>0</v>
      </c>
      <c r="T43" s="151">
        <f t="shared" si="18"/>
        <v>0</v>
      </c>
      <c r="U43" s="151"/>
    </row>
    <row r="44" spans="1:21" ht="63">
      <c r="A44" s="150" t="s">
        <v>52</v>
      </c>
      <c r="B44" s="41" t="str">
        <f>'Форма 1'!C44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v>
      </c>
      <c r="C44" s="125" t="str">
        <f>'Форма 1'!D44</f>
        <v>Г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f t="shared" ref="P44:T44" si="19">K44-E44</f>
        <v>0</v>
      </c>
      <c r="Q44" s="151">
        <f t="shared" si="19"/>
        <v>0</v>
      </c>
      <c r="R44" s="151">
        <f t="shared" si="19"/>
        <v>0</v>
      </c>
      <c r="S44" s="151">
        <f t="shared" si="19"/>
        <v>0</v>
      </c>
      <c r="T44" s="151">
        <f t="shared" si="19"/>
        <v>0</v>
      </c>
      <c r="U44" s="151"/>
    </row>
    <row r="45" spans="1:21" ht="34.5" customHeight="1">
      <c r="A45" s="150" t="s">
        <v>57</v>
      </c>
      <c r="B45" s="41" t="str">
        <f>'Форма 1'!C45</f>
        <v>Наименование объекта по производству электрической энергии, всего, в том числе:</v>
      </c>
      <c r="C45" s="125" t="str">
        <f>'Форма 1'!D45</f>
        <v>Г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f t="shared" si="10"/>
        <v>0</v>
      </c>
      <c r="Q45" s="151">
        <f t="shared" si="10"/>
        <v>0</v>
      </c>
      <c r="R45" s="151">
        <f t="shared" si="10"/>
        <v>0</v>
      </c>
      <c r="S45" s="151">
        <f t="shared" si="10"/>
        <v>0</v>
      </c>
      <c r="T45" s="151">
        <f t="shared" si="10"/>
        <v>0</v>
      </c>
      <c r="U45" s="151"/>
    </row>
    <row r="46" spans="1:21" ht="78.75">
      <c r="A46" s="150" t="s">
        <v>57</v>
      </c>
      <c r="B46" s="41" t="str">
        <f>'Форма 1'!C46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46" s="125" t="str">
        <f>'Форма 1'!D46</f>
        <v>Г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f t="shared" si="10"/>
        <v>0</v>
      </c>
      <c r="Q46" s="151">
        <f t="shared" si="10"/>
        <v>0</v>
      </c>
      <c r="R46" s="151">
        <f t="shared" si="10"/>
        <v>0</v>
      </c>
      <c r="S46" s="151">
        <f t="shared" si="10"/>
        <v>0</v>
      </c>
      <c r="T46" s="151">
        <f t="shared" si="10"/>
        <v>0</v>
      </c>
      <c r="U46" s="151"/>
    </row>
    <row r="47" spans="1:21" ht="63">
      <c r="A47" s="150" t="s">
        <v>57</v>
      </c>
      <c r="B47" s="41" t="str">
        <f>'Форма 1'!C47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7" s="125" t="str">
        <f>'Форма 1'!D47</f>
        <v>Г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f t="shared" si="10"/>
        <v>0</v>
      </c>
      <c r="Q47" s="151">
        <f t="shared" si="10"/>
        <v>0</v>
      </c>
      <c r="R47" s="151">
        <f t="shared" si="10"/>
        <v>0</v>
      </c>
      <c r="S47" s="151">
        <f t="shared" si="10"/>
        <v>0</v>
      </c>
      <c r="T47" s="151">
        <f t="shared" si="10"/>
        <v>0</v>
      </c>
      <c r="U47" s="151"/>
    </row>
    <row r="48" spans="1:21" ht="78.75">
      <c r="A48" s="150" t="s">
        <v>57</v>
      </c>
      <c r="B48" s="41" t="str">
        <f>'Форма 1'!C48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8" s="125" t="str">
        <f>'Форма 1'!D48</f>
        <v>Г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f t="shared" si="10"/>
        <v>0</v>
      </c>
      <c r="Q48" s="151">
        <f t="shared" si="10"/>
        <v>0</v>
      </c>
      <c r="R48" s="151">
        <f t="shared" si="10"/>
        <v>0</v>
      </c>
      <c r="S48" s="151">
        <f t="shared" si="10"/>
        <v>0</v>
      </c>
      <c r="T48" s="151">
        <f t="shared" si="10"/>
        <v>0</v>
      </c>
      <c r="U48" s="151"/>
    </row>
    <row r="49" spans="1:21" ht="63">
      <c r="A49" s="146" t="s">
        <v>59</v>
      </c>
      <c r="B49" s="31" t="str">
        <f>'Форма 1'!C49</f>
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</c>
      <c r="C49" s="126" t="str">
        <f>'Форма 1'!D49</f>
        <v>Г</v>
      </c>
      <c r="D49" s="147">
        <f t="shared" ref="D49:O49" si="20">D50+D54</f>
        <v>0</v>
      </c>
      <c r="E49" s="147">
        <f t="shared" si="20"/>
        <v>0</v>
      </c>
      <c r="F49" s="147">
        <f t="shared" si="20"/>
        <v>0</v>
      </c>
      <c r="G49" s="147">
        <f t="shared" si="20"/>
        <v>0</v>
      </c>
      <c r="H49" s="147">
        <f t="shared" si="20"/>
        <v>0</v>
      </c>
      <c r="I49" s="147">
        <f t="shared" si="20"/>
        <v>0</v>
      </c>
      <c r="J49" s="147">
        <f t="shared" si="20"/>
        <v>0</v>
      </c>
      <c r="K49" s="147">
        <f t="shared" si="20"/>
        <v>0</v>
      </c>
      <c r="L49" s="147">
        <f t="shared" si="20"/>
        <v>0</v>
      </c>
      <c r="M49" s="147">
        <f t="shared" si="20"/>
        <v>0</v>
      </c>
      <c r="N49" s="147">
        <f t="shared" si="20"/>
        <v>0</v>
      </c>
      <c r="O49" s="147">
        <f t="shared" si="20"/>
        <v>0</v>
      </c>
      <c r="P49" s="147">
        <f t="shared" si="10"/>
        <v>0</v>
      </c>
      <c r="Q49" s="147">
        <f t="shared" si="10"/>
        <v>0</v>
      </c>
      <c r="R49" s="147">
        <f t="shared" si="10"/>
        <v>0</v>
      </c>
      <c r="S49" s="147">
        <f t="shared" si="10"/>
        <v>0</v>
      </c>
      <c r="T49" s="147">
        <f t="shared" si="10"/>
        <v>0</v>
      </c>
      <c r="U49" s="147"/>
    </row>
    <row r="50" spans="1:21" ht="47.25">
      <c r="A50" s="150" t="s">
        <v>61</v>
      </c>
      <c r="B50" s="41" t="str">
        <f>'Форма 1'!C50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0" s="125" t="str">
        <f>'Форма 1'!D50</f>
        <v>Г</v>
      </c>
      <c r="D50" s="151">
        <f t="shared" ref="D50:O50" si="21">SUM(D51:D53)</f>
        <v>0</v>
      </c>
      <c r="E50" s="151">
        <f t="shared" si="21"/>
        <v>0</v>
      </c>
      <c r="F50" s="151">
        <f t="shared" si="21"/>
        <v>0</v>
      </c>
      <c r="G50" s="151">
        <f t="shared" si="21"/>
        <v>0</v>
      </c>
      <c r="H50" s="151">
        <f t="shared" si="21"/>
        <v>0</v>
      </c>
      <c r="I50" s="151">
        <f t="shared" si="21"/>
        <v>0</v>
      </c>
      <c r="J50" s="151">
        <f t="shared" si="21"/>
        <v>0</v>
      </c>
      <c r="K50" s="151">
        <f t="shared" si="21"/>
        <v>0</v>
      </c>
      <c r="L50" s="151">
        <f t="shared" si="21"/>
        <v>0</v>
      </c>
      <c r="M50" s="151">
        <f t="shared" si="21"/>
        <v>0</v>
      </c>
      <c r="N50" s="151">
        <f t="shared" si="21"/>
        <v>0</v>
      </c>
      <c r="O50" s="151">
        <f t="shared" si="21"/>
        <v>0</v>
      </c>
      <c r="P50" s="151">
        <f t="shared" si="10"/>
        <v>0</v>
      </c>
      <c r="Q50" s="151">
        <f t="shared" si="10"/>
        <v>0</v>
      </c>
      <c r="R50" s="151">
        <f t="shared" si="10"/>
        <v>0</v>
      </c>
      <c r="S50" s="151">
        <f t="shared" si="10"/>
        <v>0</v>
      </c>
      <c r="T50" s="151">
        <f t="shared" si="10"/>
        <v>0</v>
      </c>
      <c r="U50" s="151"/>
    </row>
    <row r="51" spans="1:21" ht="47.25">
      <c r="A51" s="154" t="s">
        <v>61</v>
      </c>
      <c r="B51" s="48" t="str">
        <f>'Форма 1'!C51</f>
        <v>Строительство одноцепной ВЛЗ-6кВ от фидеров №4(оп.19) и №5(оп.18)ВЛ-6кВ"Хитачи"до КТПн-400/6кВ в СОТ "Детка" протяженностью 7,11 км</v>
      </c>
      <c r="C51" s="49" t="str">
        <f>'Форма 1'!D51</f>
        <v>К_3.1</v>
      </c>
      <c r="D51" s="155"/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8">
        <f t="shared" si="10"/>
        <v>0</v>
      </c>
      <c r="Q51" s="158">
        <f t="shared" si="10"/>
        <v>0</v>
      </c>
      <c r="R51" s="158">
        <f t="shared" si="10"/>
        <v>0</v>
      </c>
      <c r="S51" s="158">
        <f t="shared" si="10"/>
        <v>0</v>
      </c>
      <c r="T51" s="158">
        <f t="shared" si="10"/>
        <v>0</v>
      </c>
      <c r="U51" s="155"/>
    </row>
    <row r="52" spans="1:21" ht="47.25">
      <c r="A52" s="154" t="s">
        <v>61</v>
      </c>
      <c r="B52" s="48" t="str">
        <f>'Форма 1'!C52</f>
        <v>Строительство от РП-4 4КЛ-10кВ с установкой 2КТПН-630/10 по ул. Тимптонская, квартал «И»  (КЛ-10кВ - 0,72км; 1,26МВА)</v>
      </c>
      <c r="C52" s="49" t="str">
        <f>'Форма 1'!D52</f>
        <v>K_3.2</v>
      </c>
      <c r="D52" s="155"/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158">
        <f t="shared" si="10"/>
        <v>0</v>
      </c>
      <c r="Q52" s="158">
        <f t="shared" si="10"/>
        <v>0</v>
      </c>
      <c r="R52" s="158">
        <f t="shared" si="10"/>
        <v>0</v>
      </c>
      <c r="S52" s="158">
        <f t="shared" si="10"/>
        <v>0</v>
      </c>
      <c r="T52" s="158">
        <f t="shared" si="10"/>
        <v>0</v>
      </c>
      <c r="U52" s="155"/>
    </row>
    <row r="53" spans="1:21" ht="63">
      <c r="A53" s="154" t="s">
        <v>61</v>
      </c>
      <c r="B53" s="48" t="str">
        <f>'Форма 1'!C53</f>
        <v>Строительство 2КЛ-10кВ от вновь установленной 2КТПН-630/10 по ул. Тимптонская до ул. Комсомольской правды с установкой КТПН-630/10, квартал «И»   (КЛ-10кВ 1,69км; 1,26МВА)</v>
      </c>
      <c r="C53" s="49" t="str">
        <f>'Форма 1'!D53</f>
        <v>K_3.3</v>
      </c>
      <c r="D53" s="155"/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158">
        <f t="shared" si="10"/>
        <v>0</v>
      </c>
      <c r="Q53" s="158">
        <f t="shared" si="10"/>
        <v>0</v>
      </c>
      <c r="R53" s="158">
        <f t="shared" si="10"/>
        <v>0</v>
      </c>
      <c r="S53" s="158">
        <f t="shared" si="10"/>
        <v>0</v>
      </c>
      <c r="T53" s="158">
        <f t="shared" si="10"/>
        <v>0</v>
      </c>
      <c r="U53" s="155"/>
    </row>
    <row r="54" spans="1:21" ht="63">
      <c r="A54" s="150" t="s">
        <v>67</v>
      </c>
      <c r="B54" s="41" t="str">
        <f>'Форма 1'!C54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4" s="125" t="str">
        <f>'Форма 1'!D54</f>
        <v>Г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f t="shared" si="10"/>
        <v>0</v>
      </c>
      <c r="Q54" s="151">
        <f t="shared" si="10"/>
        <v>0</v>
      </c>
      <c r="R54" s="151">
        <f t="shared" si="10"/>
        <v>0</v>
      </c>
      <c r="S54" s="151">
        <f t="shared" si="10"/>
        <v>0</v>
      </c>
      <c r="T54" s="151">
        <f t="shared" si="10"/>
        <v>0</v>
      </c>
      <c r="U54" s="151"/>
    </row>
    <row r="55" spans="1:21" ht="31.5">
      <c r="A55" s="142" t="s">
        <v>69</v>
      </c>
      <c r="B55" s="50" t="str">
        <f>'Форма 1'!C55</f>
        <v>Реконструкция, модернизация, техническое перевооружение всего, в том числе:</v>
      </c>
      <c r="C55" s="127" t="str">
        <f>'Форма 1'!D55</f>
        <v>Г</v>
      </c>
      <c r="D55" s="143">
        <f t="shared" ref="D55:O55" si="22">D56+D62+D69+D81</f>
        <v>0</v>
      </c>
      <c r="E55" s="143">
        <f t="shared" si="22"/>
        <v>0</v>
      </c>
      <c r="F55" s="143">
        <f t="shared" si="22"/>
        <v>0</v>
      </c>
      <c r="G55" s="143">
        <f t="shared" si="22"/>
        <v>0</v>
      </c>
      <c r="H55" s="143">
        <f t="shared" si="22"/>
        <v>0</v>
      </c>
      <c r="I55" s="143">
        <f t="shared" si="22"/>
        <v>0</v>
      </c>
      <c r="J55" s="143">
        <f t="shared" si="22"/>
        <v>0</v>
      </c>
      <c r="K55" s="143">
        <f t="shared" si="22"/>
        <v>0</v>
      </c>
      <c r="L55" s="143">
        <f t="shared" si="22"/>
        <v>0</v>
      </c>
      <c r="M55" s="143">
        <f t="shared" si="22"/>
        <v>0</v>
      </c>
      <c r="N55" s="143">
        <f t="shared" si="22"/>
        <v>0</v>
      </c>
      <c r="O55" s="143">
        <f t="shared" si="22"/>
        <v>0</v>
      </c>
      <c r="P55" s="143">
        <f t="shared" si="10"/>
        <v>0</v>
      </c>
      <c r="Q55" s="143">
        <f t="shared" si="10"/>
        <v>0</v>
      </c>
      <c r="R55" s="143">
        <f t="shared" si="10"/>
        <v>0</v>
      </c>
      <c r="S55" s="143">
        <f t="shared" si="10"/>
        <v>0</v>
      </c>
      <c r="T55" s="143">
        <f t="shared" si="10"/>
        <v>0</v>
      </c>
      <c r="U55" s="143"/>
    </row>
    <row r="56" spans="1:21" ht="63">
      <c r="A56" s="146" t="s">
        <v>71</v>
      </c>
      <c r="B56" s="31" t="str">
        <f>'Форма 1'!C56</f>
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</c>
      <c r="C56" s="126" t="str">
        <f>'Форма 1'!D56</f>
        <v>Г</v>
      </c>
      <c r="D56" s="147">
        <f t="shared" ref="D56:O56" si="23">D57+D58</f>
        <v>0</v>
      </c>
      <c r="E56" s="147">
        <f t="shared" si="23"/>
        <v>0</v>
      </c>
      <c r="F56" s="147">
        <f t="shared" si="23"/>
        <v>0</v>
      </c>
      <c r="G56" s="147">
        <f t="shared" si="23"/>
        <v>0</v>
      </c>
      <c r="H56" s="147">
        <f t="shared" si="23"/>
        <v>0</v>
      </c>
      <c r="I56" s="147">
        <f t="shared" si="23"/>
        <v>0</v>
      </c>
      <c r="J56" s="147">
        <f t="shared" si="23"/>
        <v>0</v>
      </c>
      <c r="K56" s="147">
        <f t="shared" si="23"/>
        <v>0</v>
      </c>
      <c r="L56" s="147">
        <f t="shared" si="23"/>
        <v>0</v>
      </c>
      <c r="M56" s="147">
        <f t="shared" si="23"/>
        <v>0</v>
      </c>
      <c r="N56" s="147">
        <f t="shared" si="23"/>
        <v>0</v>
      </c>
      <c r="O56" s="147">
        <f t="shared" si="23"/>
        <v>0</v>
      </c>
      <c r="P56" s="147">
        <f t="shared" si="10"/>
        <v>0</v>
      </c>
      <c r="Q56" s="147">
        <f t="shared" si="10"/>
        <v>0</v>
      </c>
      <c r="R56" s="147">
        <f t="shared" si="10"/>
        <v>0</v>
      </c>
      <c r="S56" s="147">
        <f t="shared" si="10"/>
        <v>0</v>
      </c>
      <c r="T56" s="147">
        <f t="shared" si="10"/>
        <v>0</v>
      </c>
      <c r="U56" s="147"/>
    </row>
    <row r="57" spans="1:21" ht="39.75" customHeight="1">
      <c r="A57" s="150" t="s">
        <v>73</v>
      </c>
      <c r="B57" s="41" t="str">
        <f>'Форма 1'!C57</f>
        <v>Реконструкция трансформаторных и иных подстанций, всего, в том числе:</v>
      </c>
      <c r="C57" s="125" t="str">
        <f>'Форма 1'!D57</f>
        <v>Г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151">
        <f t="shared" si="10"/>
        <v>0</v>
      </c>
      <c r="Q57" s="151">
        <f t="shared" si="10"/>
        <v>0</v>
      </c>
      <c r="R57" s="151">
        <f t="shared" si="10"/>
        <v>0</v>
      </c>
      <c r="S57" s="151">
        <f t="shared" si="10"/>
        <v>0</v>
      </c>
      <c r="T57" s="151">
        <f t="shared" si="10"/>
        <v>0</v>
      </c>
      <c r="U57" s="151"/>
    </row>
    <row r="58" spans="1:21" ht="47.25">
      <c r="A58" s="150" t="s">
        <v>75</v>
      </c>
      <c r="B58" s="41" t="str">
        <f>'Форма 1'!C58</f>
        <v>Модернизация, техническое перевооружение трансформаторных и иных подстанций, распределительных пунктов, всего, в том числе:</v>
      </c>
      <c r="C58" s="125" t="str">
        <f>'Форма 1'!D58</f>
        <v>Г</v>
      </c>
      <c r="D58" s="151">
        <f t="shared" ref="D58:O58" si="24">SUM(D59:D61)</f>
        <v>0</v>
      </c>
      <c r="E58" s="151">
        <f t="shared" si="24"/>
        <v>0</v>
      </c>
      <c r="F58" s="151">
        <f t="shared" si="24"/>
        <v>0</v>
      </c>
      <c r="G58" s="151">
        <f t="shared" si="24"/>
        <v>0</v>
      </c>
      <c r="H58" s="151">
        <f t="shared" si="24"/>
        <v>0</v>
      </c>
      <c r="I58" s="151">
        <f t="shared" si="24"/>
        <v>0</v>
      </c>
      <c r="J58" s="151">
        <f t="shared" si="24"/>
        <v>0</v>
      </c>
      <c r="K58" s="151">
        <f t="shared" si="24"/>
        <v>0</v>
      </c>
      <c r="L58" s="151">
        <f t="shared" si="24"/>
        <v>0</v>
      </c>
      <c r="M58" s="151">
        <f t="shared" si="24"/>
        <v>0</v>
      </c>
      <c r="N58" s="151">
        <f t="shared" si="24"/>
        <v>0</v>
      </c>
      <c r="O58" s="151">
        <f t="shared" si="24"/>
        <v>0</v>
      </c>
      <c r="P58" s="151">
        <f t="shared" ref="P58:R83" si="25">K58-E58</f>
        <v>0</v>
      </c>
      <c r="Q58" s="151">
        <f t="shared" si="25"/>
        <v>0</v>
      </c>
      <c r="R58" s="151">
        <f t="shared" si="25"/>
        <v>0</v>
      </c>
      <c r="S58" s="151">
        <f t="shared" ref="S58:T83" si="26">N58-H58</f>
        <v>0</v>
      </c>
      <c r="T58" s="151">
        <f t="shared" si="26"/>
        <v>0</v>
      </c>
      <c r="U58" s="151"/>
    </row>
    <row r="59" spans="1:21" ht="31.5">
      <c r="A59" s="154" t="s">
        <v>75</v>
      </c>
      <c r="B59" s="51" t="str">
        <f>'Форма 1'!C59</f>
        <v>Техническое перевооружение (модернизация) ЦРП-1 (инв.№ 00000479) (ячейки 14шт, выключатели 10шт)</v>
      </c>
      <c r="C59" s="49" t="str">
        <f>'Форма 1'!D59</f>
        <v>K_1.1</v>
      </c>
      <c r="D59" s="155"/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>
        <v>0</v>
      </c>
      <c r="P59" s="158">
        <f t="shared" si="25"/>
        <v>0</v>
      </c>
      <c r="Q59" s="158">
        <f t="shared" si="25"/>
        <v>0</v>
      </c>
      <c r="R59" s="158">
        <f t="shared" si="25"/>
        <v>0</v>
      </c>
      <c r="S59" s="158">
        <f t="shared" si="26"/>
        <v>0</v>
      </c>
      <c r="T59" s="158">
        <f t="shared" si="26"/>
        <v>0</v>
      </c>
      <c r="U59" s="155"/>
    </row>
    <row r="60" spans="1:21" ht="47.25">
      <c r="A60" s="154" t="s">
        <v>75</v>
      </c>
      <c r="B60" s="51" t="str">
        <f>'Форма 1'!C60</f>
        <v>Техническое перевооружение (модернизация) ТП-23, ТП-24, ТП-29, ТП-75, ТП-81, ТП-92, ТП-98, ТП-100, ТП-101, ТП-104 (ячейки КСО-386 - 64шт)</v>
      </c>
      <c r="C60" s="49" t="str">
        <f>'Форма 1'!D60</f>
        <v>K_1.2</v>
      </c>
      <c r="D60" s="155"/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>
        <v>0</v>
      </c>
      <c r="P60" s="158">
        <f t="shared" si="25"/>
        <v>0</v>
      </c>
      <c r="Q60" s="158">
        <f t="shared" si="25"/>
        <v>0</v>
      </c>
      <c r="R60" s="158">
        <f t="shared" si="25"/>
        <v>0</v>
      </c>
      <c r="S60" s="158">
        <f t="shared" si="26"/>
        <v>0</v>
      </c>
      <c r="T60" s="158">
        <f t="shared" si="26"/>
        <v>0</v>
      </c>
      <c r="U60" s="155"/>
    </row>
    <row r="61" spans="1:21" ht="30.75" customHeight="1">
      <c r="A61" s="154" t="s">
        <v>75</v>
      </c>
      <c r="B61" s="51" t="str">
        <f>'Форма 1'!C61</f>
        <v>Техническое перевооружение (модернизация) РП-5 (1 ед.)</v>
      </c>
      <c r="C61" s="49" t="str">
        <f>'Форма 1'!D61</f>
        <v>K_1.0</v>
      </c>
      <c r="D61" s="155"/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8">
        <f t="shared" si="25"/>
        <v>0</v>
      </c>
      <c r="Q61" s="158">
        <f t="shared" si="25"/>
        <v>0</v>
      </c>
      <c r="R61" s="158">
        <f t="shared" si="25"/>
        <v>0</v>
      </c>
      <c r="S61" s="158">
        <f t="shared" si="26"/>
        <v>0</v>
      </c>
      <c r="T61" s="158">
        <f t="shared" si="26"/>
        <v>0</v>
      </c>
      <c r="U61" s="155"/>
    </row>
    <row r="62" spans="1:21" ht="47.25">
      <c r="A62" s="146" t="s">
        <v>83</v>
      </c>
      <c r="B62" s="31" t="str">
        <f>'Форма 1'!C62</f>
        <v>Реконструкция, модернизация, техническое перевооружение линий электропередачи, всего, в том числе:</v>
      </c>
      <c r="C62" s="126" t="str">
        <f>'Форма 1'!D62</f>
        <v>Г</v>
      </c>
      <c r="D62" s="147">
        <f t="shared" ref="D62:O62" si="27">D63+D66</f>
        <v>0</v>
      </c>
      <c r="E62" s="147">
        <f t="shared" si="27"/>
        <v>0</v>
      </c>
      <c r="F62" s="147">
        <f t="shared" si="27"/>
        <v>0</v>
      </c>
      <c r="G62" s="147">
        <f t="shared" si="27"/>
        <v>0</v>
      </c>
      <c r="H62" s="147">
        <f t="shared" si="27"/>
        <v>0</v>
      </c>
      <c r="I62" s="147">
        <f t="shared" si="27"/>
        <v>0</v>
      </c>
      <c r="J62" s="147">
        <f t="shared" si="27"/>
        <v>0</v>
      </c>
      <c r="K62" s="147">
        <f t="shared" si="27"/>
        <v>0</v>
      </c>
      <c r="L62" s="147">
        <f t="shared" si="27"/>
        <v>0</v>
      </c>
      <c r="M62" s="147">
        <f t="shared" si="27"/>
        <v>0</v>
      </c>
      <c r="N62" s="147">
        <f t="shared" si="27"/>
        <v>0</v>
      </c>
      <c r="O62" s="147">
        <f t="shared" si="27"/>
        <v>0</v>
      </c>
      <c r="P62" s="147">
        <f t="shared" si="25"/>
        <v>0</v>
      </c>
      <c r="Q62" s="147">
        <f t="shared" si="25"/>
        <v>0</v>
      </c>
      <c r="R62" s="147">
        <f t="shared" si="25"/>
        <v>0</v>
      </c>
      <c r="S62" s="147">
        <f t="shared" si="26"/>
        <v>0</v>
      </c>
      <c r="T62" s="147">
        <f t="shared" si="26"/>
        <v>0</v>
      </c>
      <c r="U62" s="147"/>
    </row>
    <row r="63" spans="1:21" ht="30.75" customHeight="1">
      <c r="A63" s="150" t="s">
        <v>85</v>
      </c>
      <c r="B63" s="52" t="str">
        <f>'Форма 1'!C63</f>
        <v>Реконструкция линий электропередачи, всего, в том числе:</v>
      </c>
      <c r="C63" s="125" t="str">
        <f>'Форма 1'!D63</f>
        <v>Г</v>
      </c>
      <c r="D63" s="151">
        <f t="shared" ref="D63:O63" si="28">SUM(D64:D65)</f>
        <v>0</v>
      </c>
      <c r="E63" s="151">
        <f t="shared" si="28"/>
        <v>0</v>
      </c>
      <c r="F63" s="151">
        <f t="shared" si="28"/>
        <v>0</v>
      </c>
      <c r="G63" s="151">
        <f t="shared" si="28"/>
        <v>0</v>
      </c>
      <c r="H63" s="151">
        <f t="shared" si="28"/>
        <v>0</v>
      </c>
      <c r="I63" s="151">
        <f t="shared" si="28"/>
        <v>0</v>
      </c>
      <c r="J63" s="151">
        <f t="shared" si="28"/>
        <v>0</v>
      </c>
      <c r="K63" s="151">
        <f t="shared" si="28"/>
        <v>0</v>
      </c>
      <c r="L63" s="151">
        <f t="shared" si="28"/>
        <v>0</v>
      </c>
      <c r="M63" s="151">
        <f t="shared" si="28"/>
        <v>0</v>
      </c>
      <c r="N63" s="151">
        <f t="shared" si="28"/>
        <v>0</v>
      </c>
      <c r="O63" s="151">
        <f t="shared" si="28"/>
        <v>0</v>
      </c>
      <c r="P63" s="151">
        <f t="shared" si="25"/>
        <v>0</v>
      </c>
      <c r="Q63" s="151">
        <f t="shared" si="25"/>
        <v>0</v>
      </c>
      <c r="R63" s="151">
        <f t="shared" si="25"/>
        <v>0</v>
      </c>
      <c r="S63" s="151">
        <f t="shared" si="26"/>
        <v>0</v>
      </c>
      <c r="T63" s="151">
        <f t="shared" si="26"/>
        <v>0</v>
      </c>
      <c r="U63" s="151"/>
    </row>
    <row r="64" spans="1:21" ht="47.25">
      <c r="A64" s="154" t="s">
        <v>85</v>
      </c>
      <c r="B64" s="48" t="str">
        <f>'Форма 1'!C64</f>
        <v>Реконструкция ВОЗ. ЛИН. 10 КВ МКЗ, инв.№ 00000007 (ВЛ-10 кВ фидер №7 и фидер № 25 от ПС № 49 до РП-1) II этап (0,45км)</v>
      </c>
      <c r="C64" s="49" t="str">
        <f>'Форма 1'!D64</f>
        <v>K_1.3</v>
      </c>
      <c r="D64" s="155"/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  <c r="N64" s="155">
        <v>0</v>
      </c>
      <c r="O64" s="155">
        <v>0</v>
      </c>
      <c r="P64" s="158">
        <f t="shared" si="25"/>
        <v>0</v>
      </c>
      <c r="Q64" s="158">
        <f t="shared" si="25"/>
        <v>0</v>
      </c>
      <c r="R64" s="158">
        <f t="shared" si="25"/>
        <v>0</v>
      </c>
      <c r="S64" s="158">
        <f t="shared" si="26"/>
        <v>0</v>
      </c>
      <c r="T64" s="158">
        <f t="shared" si="26"/>
        <v>0</v>
      </c>
      <c r="U64" s="155"/>
    </row>
    <row r="65" spans="1:21" ht="94.5">
      <c r="A65" s="154" t="s">
        <v>85</v>
      </c>
      <c r="B65" s="48" t="str">
        <f>'Форма 1'!C65</f>
        <v>Реконструкция ВЛ-10(6)кВ в ВЛЗ-10(6)кВ (СИП-3)(6км):  Ф-14 от ПС 110/10 УВД (адрес: г.Нерюнгри, вдоль ул.Строителей, ул.Лужников), Ф-10 (24) от ПС 110/10 Городская  (адрес: г.Нерюнгри, вдоль ул.Геологов),  Ф-26 (37) от ПС 110/10 Фабрика (адрес: г.Нерюнгри, вдоль ул.Разрезовская)</v>
      </c>
      <c r="C65" s="49" t="str">
        <f>'Форма 1'!D65</f>
        <v>K_1.6</v>
      </c>
      <c r="D65" s="155"/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5">
        <v>0</v>
      </c>
      <c r="O65" s="155">
        <v>0</v>
      </c>
      <c r="P65" s="158">
        <f t="shared" si="25"/>
        <v>0</v>
      </c>
      <c r="Q65" s="158">
        <f t="shared" si="25"/>
        <v>0</v>
      </c>
      <c r="R65" s="158">
        <f t="shared" si="25"/>
        <v>0</v>
      </c>
      <c r="S65" s="158">
        <f t="shared" si="26"/>
        <v>0</v>
      </c>
      <c r="T65" s="158">
        <f t="shared" si="26"/>
        <v>0</v>
      </c>
      <c r="U65" s="155"/>
    </row>
    <row r="66" spans="1:21" ht="31.5">
      <c r="A66" s="150" t="s">
        <v>91</v>
      </c>
      <c r="B66" s="41" t="str">
        <f>'Форма 1'!C66</f>
        <v>Модернизация, техническое перевооружение линий электропередачи, всего, в том числе:</v>
      </c>
      <c r="C66" s="125" t="str">
        <f>'Форма 1'!D66</f>
        <v>Г</v>
      </c>
      <c r="D66" s="151">
        <f t="shared" ref="D66:O66" si="29">SUM(D67:D68)</f>
        <v>0</v>
      </c>
      <c r="E66" s="151">
        <f t="shared" si="29"/>
        <v>0</v>
      </c>
      <c r="F66" s="151">
        <f t="shared" si="29"/>
        <v>0</v>
      </c>
      <c r="G66" s="151">
        <f t="shared" si="29"/>
        <v>0</v>
      </c>
      <c r="H66" s="151">
        <f t="shared" si="29"/>
        <v>0</v>
      </c>
      <c r="I66" s="151">
        <f t="shared" si="29"/>
        <v>0</v>
      </c>
      <c r="J66" s="151">
        <f t="shared" si="29"/>
        <v>0</v>
      </c>
      <c r="K66" s="151">
        <f t="shared" si="29"/>
        <v>0</v>
      </c>
      <c r="L66" s="151">
        <f t="shared" si="29"/>
        <v>0</v>
      </c>
      <c r="M66" s="151">
        <f t="shared" si="29"/>
        <v>0</v>
      </c>
      <c r="N66" s="151">
        <f t="shared" si="29"/>
        <v>0</v>
      </c>
      <c r="O66" s="151">
        <f t="shared" si="29"/>
        <v>0</v>
      </c>
      <c r="P66" s="151">
        <f t="shared" si="25"/>
        <v>0</v>
      </c>
      <c r="Q66" s="151">
        <f t="shared" si="25"/>
        <v>0</v>
      </c>
      <c r="R66" s="151">
        <f t="shared" si="25"/>
        <v>0</v>
      </c>
      <c r="S66" s="151">
        <f t="shared" si="26"/>
        <v>0</v>
      </c>
      <c r="T66" s="151">
        <f t="shared" si="26"/>
        <v>0</v>
      </c>
      <c r="U66" s="151"/>
    </row>
    <row r="67" spans="1:21" ht="31.5">
      <c r="A67" s="154" t="s">
        <v>91</v>
      </c>
      <c r="B67" s="48" t="str">
        <f>'Форма 1'!C67</f>
        <v>Установка на узлах ВЛ(З)-10(6)кВ ЯКНО-10(6)/630(400) с ВВ, РЗА, ТТ и ТН для ИИС (26 ед.)</v>
      </c>
      <c r="C67" s="49" t="str">
        <f>'Форма 1'!D67</f>
        <v>K_1.4</v>
      </c>
      <c r="D67" s="155"/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5">
        <v>0</v>
      </c>
      <c r="P67" s="158">
        <f t="shared" si="25"/>
        <v>0</v>
      </c>
      <c r="Q67" s="158">
        <f t="shared" si="25"/>
        <v>0</v>
      </c>
      <c r="R67" s="158">
        <f t="shared" si="25"/>
        <v>0</v>
      </c>
      <c r="S67" s="158">
        <f t="shared" si="26"/>
        <v>0</v>
      </c>
      <c r="T67" s="158">
        <f t="shared" si="26"/>
        <v>0</v>
      </c>
      <c r="U67" s="155"/>
    </row>
    <row r="68" spans="1:21" ht="31.5">
      <c r="A68" s="154" t="s">
        <v>91</v>
      </c>
      <c r="B68" s="48" t="str">
        <f>'Форма 1'!C68</f>
        <v>Установка на узлах и/или точках ВЛ (КЛ)-10(6)кВ устройств ИПВЛ типа F1-3A2F/W (100шт)</v>
      </c>
      <c r="C68" s="49" t="str">
        <f>'Форма 1'!D68</f>
        <v>K_1.5</v>
      </c>
      <c r="D68" s="155"/>
      <c r="E68" s="155">
        <v>0</v>
      </c>
      <c r="F68" s="155">
        <v>0</v>
      </c>
      <c r="G68" s="155">
        <v>0</v>
      </c>
      <c r="H68" s="155">
        <v>0</v>
      </c>
      <c r="I68" s="155">
        <v>0</v>
      </c>
      <c r="J68" s="155">
        <v>0</v>
      </c>
      <c r="K68" s="155">
        <v>0</v>
      </c>
      <c r="L68" s="155">
        <v>0</v>
      </c>
      <c r="M68" s="155">
        <v>0</v>
      </c>
      <c r="N68" s="155">
        <v>0</v>
      </c>
      <c r="O68" s="155">
        <v>0</v>
      </c>
      <c r="P68" s="158">
        <f t="shared" si="25"/>
        <v>0</v>
      </c>
      <c r="Q68" s="158">
        <f t="shared" si="25"/>
        <v>0</v>
      </c>
      <c r="R68" s="158">
        <f t="shared" si="25"/>
        <v>0</v>
      </c>
      <c r="S68" s="158">
        <f t="shared" si="26"/>
        <v>0</v>
      </c>
      <c r="T68" s="158">
        <f t="shared" si="26"/>
        <v>0</v>
      </c>
      <c r="U68" s="155"/>
    </row>
    <row r="69" spans="1:21" ht="31.5">
      <c r="A69" s="146" t="s">
        <v>97</v>
      </c>
      <c r="B69" s="31" t="str">
        <f>'Форма 1'!C69</f>
        <v>Развитие и модернизация учета электрической энергии (мощности), всего, в том числе:</v>
      </c>
      <c r="C69" s="126" t="str">
        <f>'Форма 1'!D69</f>
        <v>Г</v>
      </c>
      <c r="D69" s="147">
        <f t="shared" ref="D69:O69" si="30">D70+D74+D75+D76+D77+D78+D79+D80</f>
        <v>0</v>
      </c>
      <c r="E69" s="147">
        <f t="shared" si="30"/>
        <v>0</v>
      </c>
      <c r="F69" s="147">
        <f t="shared" si="30"/>
        <v>0</v>
      </c>
      <c r="G69" s="147">
        <f t="shared" si="30"/>
        <v>0</v>
      </c>
      <c r="H69" s="147">
        <f t="shared" si="30"/>
        <v>0</v>
      </c>
      <c r="I69" s="147">
        <f t="shared" si="30"/>
        <v>0</v>
      </c>
      <c r="J69" s="147">
        <f t="shared" si="30"/>
        <v>0</v>
      </c>
      <c r="K69" s="147">
        <f t="shared" si="30"/>
        <v>0</v>
      </c>
      <c r="L69" s="147">
        <f t="shared" si="30"/>
        <v>0</v>
      </c>
      <c r="M69" s="147">
        <f t="shared" si="30"/>
        <v>0</v>
      </c>
      <c r="N69" s="147">
        <f t="shared" si="30"/>
        <v>0</v>
      </c>
      <c r="O69" s="147">
        <f t="shared" si="30"/>
        <v>0</v>
      </c>
      <c r="P69" s="147">
        <f t="shared" si="25"/>
        <v>0</v>
      </c>
      <c r="Q69" s="147">
        <f t="shared" si="25"/>
        <v>0</v>
      </c>
      <c r="R69" s="147">
        <f t="shared" si="25"/>
        <v>0</v>
      </c>
      <c r="S69" s="147">
        <f t="shared" si="26"/>
        <v>0</v>
      </c>
      <c r="T69" s="147">
        <f t="shared" si="26"/>
        <v>0</v>
      </c>
      <c r="U69" s="147"/>
    </row>
    <row r="70" spans="1:21" ht="31.5">
      <c r="A70" s="150" t="s">
        <v>99</v>
      </c>
      <c r="B70" s="41" t="str">
        <f>'Форма 1'!C70</f>
        <v>«Установка приборов учета, класс напряжения 0,22 (0,4) кВ, всего, в том числе:»</v>
      </c>
      <c r="C70" s="125" t="str">
        <f>'Форма 1'!D70</f>
        <v>Г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f t="shared" si="25"/>
        <v>0</v>
      </c>
      <c r="Q70" s="151">
        <f t="shared" si="25"/>
        <v>0</v>
      </c>
      <c r="R70" s="151">
        <f t="shared" si="25"/>
        <v>0</v>
      </c>
      <c r="S70" s="151">
        <f t="shared" si="26"/>
        <v>0</v>
      </c>
      <c r="T70" s="151">
        <f t="shared" si="26"/>
        <v>0</v>
      </c>
      <c r="U70" s="151"/>
    </row>
    <row r="71" spans="1:21" ht="31.5">
      <c r="A71" s="45" t="s">
        <v>99</v>
      </c>
      <c r="B71" s="48" t="str">
        <f>'Форма 1'!C71</f>
        <v>Оборудование трансформаторных подстанций устройствами сбора и передачи информации (62шт)</v>
      </c>
      <c r="C71" s="49" t="str">
        <f>'Форма 1'!D71</f>
        <v>K_2.1</v>
      </c>
      <c r="D71" s="155"/>
      <c r="E71" s="155">
        <v>0</v>
      </c>
      <c r="F71" s="155">
        <v>0</v>
      </c>
      <c r="G71" s="155">
        <v>0</v>
      </c>
      <c r="H71" s="155">
        <v>0</v>
      </c>
      <c r="I71" s="155">
        <v>0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8">
        <f t="shared" ref="P71:P73" si="31">K71-E71</f>
        <v>0</v>
      </c>
      <c r="Q71" s="158">
        <f t="shared" ref="Q71:Q73" si="32">L71-F71</f>
        <v>0</v>
      </c>
      <c r="R71" s="158">
        <f t="shared" ref="R71:R73" si="33">M71-G71</f>
        <v>0</v>
      </c>
      <c r="S71" s="158">
        <f t="shared" ref="S71:S73" si="34">N71-H71</f>
        <v>0</v>
      </c>
      <c r="T71" s="158">
        <f t="shared" ref="T71:T73" si="35">O71-I71</f>
        <v>0</v>
      </c>
      <c r="U71" s="155"/>
    </row>
    <row r="72" spans="1:21" ht="31.5">
      <c r="A72" s="45" t="s">
        <v>99</v>
      </c>
      <c r="B72" s="48" t="str">
        <f>'Форма 1'!C72</f>
        <v>Оборудование точек поставки Потребителей интеллектуальными приборами учёта ЭЭ (250шт)</v>
      </c>
      <c r="C72" s="49" t="str">
        <f>'Форма 1'!D72</f>
        <v>K_2.2</v>
      </c>
      <c r="D72" s="155"/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5">
        <v>0</v>
      </c>
      <c r="O72" s="155">
        <v>0</v>
      </c>
      <c r="P72" s="158">
        <f t="shared" si="31"/>
        <v>0</v>
      </c>
      <c r="Q72" s="158">
        <f t="shared" si="32"/>
        <v>0</v>
      </c>
      <c r="R72" s="158">
        <f t="shared" si="33"/>
        <v>0</v>
      </c>
      <c r="S72" s="158">
        <f t="shared" si="34"/>
        <v>0</v>
      </c>
      <c r="T72" s="158">
        <f t="shared" si="35"/>
        <v>0</v>
      </c>
      <c r="U72" s="155"/>
    </row>
    <row r="73" spans="1:21" ht="31.5">
      <c r="A73" s="45" t="s">
        <v>99</v>
      </c>
      <c r="B73" s="48" t="str">
        <f>'Форма 1'!C73</f>
        <v>Оборудование трансформаторных подстанций АИИС КУЭиИ (95шт)</v>
      </c>
      <c r="C73" s="49" t="str">
        <f>'Форма 1'!D73</f>
        <v>K_2.0</v>
      </c>
      <c r="D73" s="155"/>
      <c r="E73" s="155">
        <v>0</v>
      </c>
      <c r="F73" s="155">
        <v>0</v>
      </c>
      <c r="G73" s="155">
        <v>0</v>
      </c>
      <c r="H73" s="155">
        <v>0</v>
      </c>
      <c r="I73" s="155">
        <v>0</v>
      </c>
      <c r="J73" s="155">
        <v>0</v>
      </c>
      <c r="K73" s="155">
        <v>0</v>
      </c>
      <c r="L73" s="155">
        <v>0</v>
      </c>
      <c r="M73" s="155">
        <v>0</v>
      </c>
      <c r="N73" s="155">
        <v>0</v>
      </c>
      <c r="O73" s="155">
        <v>0</v>
      </c>
      <c r="P73" s="158">
        <f t="shared" si="31"/>
        <v>0</v>
      </c>
      <c r="Q73" s="158">
        <f t="shared" si="32"/>
        <v>0</v>
      </c>
      <c r="R73" s="158">
        <f t="shared" si="33"/>
        <v>0</v>
      </c>
      <c r="S73" s="158">
        <f t="shared" si="34"/>
        <v>0</v>
      </c>
      <c r="T73" s="158">
        <f t="shared" si="35"/>
        <v>0</v>
      </c>
      <c r="U73" s="155"/>
    </row>
    <row r="74" spans="1:21" ht="31.5">
      <c r="A74" s="150" t="s">
        <v>107</v>
      </c>
      <c r="B74" s="41" t="str">
        <f>'Форма 1'!C74</f>
        <v>«Установка приборов учета, класс напряжения 6 (10) кВ, всего, в том числе:»</v>
      </c>
      <c r="C74" s="125" t="str">
        <f>'Форма 1'!D74</f>
        <v>Г</v>
      </c>
      <c r="D74" s="151">
        <v>0</v>
      </c>
      <c r="E74" s="151">
        <v>0</v>
      </c>
      <c r="F74" s="151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151">
        <v>0</v>
      </c>
      <c r="M74" s="151">
        <v>0</v>
      </c>
      <c r="N74" s="151">
        <v>0</v>
      </c>
      <c r="O74" s="151">
        <v>0</v>
      </c>
      <c r="P74" s="151">
        <f t="shared" si="25"/>
        <v>0</v>
      </c>
      <c r="Q74" s="151">
        <f t="shared" si="25"/>
        <v>0</v>
      </c>
      <c r="R74" s="151">
        <f t="shared" si="25"/>
        <v>0</v>
      </c>
      <c r="S74" s="151">
        <f t="shared" si="26"/>
        <v>0</v>
      </c>
      <c r="T74" s="151">
        <f t="shared" si="26"/>
        <v>0</v>
      </c>
      <c r="U74" s="151"/>
    </row>
    <row r="75" spans="1:21" ht="31.5">
      <c r="A75" s="150" t="s">
        <v>109</v>
      </c>
      <c r="B75" s="41" t="str">
        <f>'Форма 1'!C75</f>
        <v>«Установка приборов учета, класс напряжения 35 кВ, всего, в том числе:»</v>
      </c>
      <c r="C75" s="125" t="str">
        <f>'Форма 1'!D75</f>
        <v>Г</v>
      </c>
      <c r="D75" s="151">
        <v>0</v>
      </c>
      <c r="E75" s="151">
        <v>0</v>
      </c>
      <c r="F75" s="151">
        <v>0</v>
      </c>
      <c r="G75" s="151">
        <v>0</v>
      </c>
      <c r="H75" s="151">
        <v>0</v>
      </c>
      <c r="I75" s="151">
        <v>0</v>
      </c>
      <c r="J75" s="151">
        <v>0</v>
      </c>
      <c r="K75" s="151">
        <v>0</v>
      </c>
      <c r="L75" s="151">
        <v>0</v>
      </c>
      <c r="M75" s="151">
        <v>0</v>
      </c>
      <c r="N75" s="151">
        <v>0</v>
      </c>
      <c r="O75" s="151">
        <v>0</v>
      </c>
      <c r="P75" s="151">
        <f t="shared" si="25"/>
        <v>0</v>
      </c>
      <c r="Q75" s="151">
        <f t="shared" si="25"/>
        <v>0</v>
      </c>
      <c r="R75" s="151">
        <f t="shared" si="25"/>
        <v>0</v>
      </c>
      <c r="S75" s="151">
        <f t="shared" si="26"/>
        <v>0</v>
      </c>
      <c r="T75" s="151">
        <f t="shared" si="26"/>
        <v>0</v>
      </c>
      <c r="U75" s="151"/>
    </row>
    <row r="76" spans="1:21" ht="31.5">
      <c r="A76" s="150" t="s">
        <v>111</v>
      </c>
      <c r="B76" s="41" t="str">
        <f>'Форма 1'!C76</f>
        <v>«Установка приборов учета, класс напряжения 110 кВ и выше, всего, в том числе:»</v>
      </c>
      <c r="C76" s="125" t="str">
        <f>'Форма 1'!D76</f>
        <v>Г</v>
      </c>
      <c r="D76" s="151">
        <v>0</v>
      </c>
      <c r="E76" s="151"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v>0</v>
      </c>
      <c r="N76" s="151">
        <v>0</v>
      </c>
      <c r="O76" s="151">
        <v>0</v>
      </c>
      <c r="P76" s="151">
        <f t="shared" si="25"/>
        <v>0</v>
      </c>
      <c r="Q76" s="151">
        <f t="shared" si="25"/>
        <v>0</v>
      </c>
      <c r="R76" s="151">
        <f t="shared" si="25"/>
        <v>0</v>
      </c>
      <c r="S76" s="151">
        <f t="shared" si="26"/>
        <v>0</v>
      </c>
      <c r="T76" s="151">
        <f t="shared" si="26"/>
        <v>0</v>
      </c>
      <c r="U76" s="151"/>
    </row>
    <row r="77" spans="1:21" ht="47.25">
      <c r="A77" s="150" t="s">
        <v>113</v>
      </c>
      <c r="B77" s="41" t="str">
        <f>'Форма 1'!C77</f>
        <v>«Включение приборов учета в систему сбора и передачи данных, класс напряжения 0,22 (0,4) кВ, всего, в том числе:»</v>
      </c>
      <c r="C77" s="125" t="str">
        <f>'Форма 1'!D77</f>
        <v>Г</v>
      </c>
      <c r="D77" s="151">
        <v>0</v>
      </c>
      <c r="E77" s="151">
        <v>0</v>
      </c>
      <c r="F77" s="151">
        <v>0</v>
      </c>
      <c r="G77" s="151">
        <v>0</v>
      </c>
      <c r="H77" s="151">
        <v>0</v>
      </c>
      <c r="I77" s="151">
        <v>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>
        <v>0</v>
      </c>
      <c r="P77" s="151">
        <f t="shared" si="25"/>
        <v>0</v>
      </c>
      <c r="Q77" s="151">
        <f t="shared" si="25"/>
        <v>0</v>
      </c>
      <c r="R77" s="151">
        <f t="shared" si="25"/>
        <v>0</v>
      </c>
      <c r="S77" s="151">
        <f t="shared" si="26"/>
        <v>0</v>
      </c>
      <c r="T77" s="151">
        <f t="shared" si="26"/>
        <v>0</v>
      </c>
      <c r="U77" s="151"/>
    </row>
    <row r="78" spans="1:21" ht="31.5">
      <c r="A78" s="150" t="s">
        <v>115</v>
      </c>
      <c r="B78" s="41" t="str">
        <f>'Форма 1'!C78</f>
        <v>«Включение приборов учета в систему сбора и передачи данных, класс напряжения 6 (10) кВ, всего, в том числе:»</v>
      </c>
      <c r="C78" s="125" t="str">
        <f>'Форма 1'!D78</f>
        <v>Г</v>
      </c>
      <c r="D78" s="151">
        <v>0</v>
      </c>
      <c r="E78" s="151"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51">
        <f t="shared" si="25"/>
        <v>0</v>
      </c>
      <c r="Q78" s="151">
        <f t="shared" si="25"/>
        <v>0</v>
      </c>
      <c r="R78" s="151">
        <f t="shared" si="25"/>
        <v>0</v>
      </c>
      <c r="S78" s="151">
        <f t="shared" si="26"/>
        <v>0</v>
      </c>
      <c r="T78" s="151">
        <f t="shared" si="26"/>
        <v>0</v>
      </c>
      <c r="U78" s="151"/>
    </row>
    <row r="79" spans="1:21" ht="31.5">
      <c r="A79" s="150" t="s">
        <v>117</v>
      </c>
      <c r="B79" s="41" t="str">
        <f>'Форма 1'!C79</f>
        <v>«Включение приборов учета в систему сбора и передачи данных, класс напряжения 35 кВ, всего, в том числе:»</v>
      </c>
      <c r="C79" s="125" t="str">
        <f>'Форма 1'!D79</f>
        <v>Г</v>
      </c>
      <c r="D79" s="151">
        <v>0</v>
      </c>
      <c r="E79" s="151">
        <v>0</v>
      </c>
      <c r="F79" s="151">
        <v>0</v>
      </c>
      <c r="G79" s="151">
        <v>0</v>
      </c>
      <c r="H79" s="151">
        <v>0</v>
      </c>
      <c r="I79" s="151">
        <v>0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1">
        <f t="shared" si="25"/>
        <v>0</v>
      </c>
      <c r="Q79" s="151">
        <f t="shared" si="25"/>
        <v>0</v>
      </c>
      <c r="R79" s="151">
        <f t="shared" si="25"/>
        <v>0</v>
      </c>
      <c r="S79" s="151">
        <f t="shared" si="26"/>
        <v>0</v>
      </c>
      <c r="T79" s="151">
        <f t="shared" si="26"/>
        <v>0</v>
      </c>
      <c r="U79" s="151"/>
    </row>
    <row r="80" spans="1:21" ht="47.25">
      <c r="A80" s="150" t="s">
        <v>119</v>
      </c>
      <c r="B80" s="41" t="str">
        <f>'Форма 1'!C80</f>
        <v>«Включение приборов учета в систему сбора и передачи данных, класс напряжения 110 кВ и выше, всего, в том числе:»</v>
      </c>
      <c r="C80" s="125" t="str">
        <f>'Форма 1'!D80</f>
        <v>Г</v>
      </c>
      <c r="D80" s="151">
        <v>0</v>
      </c>
      <c r="E80" s="151"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1">
        <f t="shared" si="25"/>
        <v>0</v>
      </c>
      <c r="Q80" s="151">
        <f t="shared" si="25"/>
        <v>0</v>
      </c>
      <c r="R80" s="151">
        <f t="shared" si="25"/>
        <v>0</v>
      </c>
      <c r="S80" s="151">
        <f t="shared" si="26"/>
        <v>0</v>
      </c>
      <c r="T80" s="151">
        <f t="shared" si="26"/>
        <v>0</v>
      </c>
      <c r="U80" s="151"/>
    </row>
    <row r="81" spans="1:21" ht="47.25">
      <c r="A81" s="146" t="s">
        <v>121</v>
      </c>
      <c r="B81" s="31" t="str">
        <f>'Форма 1'!C81</f>
        <v>Реконструкция, модернизация, техническое перевооружение прочих объектов основных средств, всего, в том числе:</v>
      </c>
      <c r="C81" s="126" t="str">
        <f>'Форма 1'!D81</f>
        <v>Г</v>
      </c>
      <c r="D81" s="147">
        <f t="shared" ref="D81:O81" si="36">D82+D84</f>
        <v>0</v>
      </c>
      <c r="E81" s="147">
        <f t="shared" si="36"/>
        <v>0</v>
      </c>
      <c r="F81" s="147">
        <f t="shared" si="36"/>
        <v>0</v>
      </c>
      <c r="G81" s="147">
        <f t="shared" si="36"/>
        <v>0</v>
      </c>
      <c r="H81" s="147">
        <f t="shared" si="36"/>
        <v>0</v>
      </c>
      <c r="I81" s="147">
        <f t="shared" si="36"/>
        <v>0</v>
      </c>
      <c r="J81" s="147">
        <f t="shared" si="36"/>
        <v>0</v>
      </c>
      <c r="K81" s="147">
        <f t="shared" si="36"/>
        <v>0</v>
      </c>
      <c r="L81" s="147">
        <f t="shared" si="36"/>
        <v>0</v>
      </c>
      <c r="M81" s="147">
        <f t="shared" si="36"/>
        <v>0</v>
      </c>
      <c r="N81" s="147">
        <f t="shared" si="36"/>
        <v>0</v>
      </c>
      <c r="O81" s="147">
        <f t="shared" si="36"/>
        <v>0</v>
      </c>
      <c r="P81" s="147">
        <f t="shared" si="25"/>
        <v>0</v>
      </c>
      <c r="Q81" s="147">
        <f t="shared" si="25"/>
        <v>0</v>
      </c>
      <c r="R81" s="147">
        <f t="shared" si="25"/>
        <v>0</v>
      </c>
      <c r="S81" s="147">
        <f t="shared" si="26"/>
        <v>0</v>
      </c>
      <c r="T81" s="147">
        <f t="shared" si="26"/>
        <v>0</v>
      </c>
      <c r="U81" s="147"/>
    </row>
    <row r="82" spans="1:21" ht="31.5">
      <c r="A82" s="150" t="s">
        <v>123</v>
      </c>
      <c r="B82" s="52" t="str">
        <f>'Форма 1'!C82</f>
        <v>Реконструкция прочих объектов основных средств, всего, в том числе:</v>
      </c>
      <c r="C82" s="125" t="str">
        <f>'Форма 1'!D82</f>
        <v>Г</v>
      </c>
      <c r="D82" s="151">
        <f t="shared" ref="D82:O82" si="37">SUM(D83:D83)</f>
        <v>0</v>
      </c>
      <c r="E82" s="151">
        <f t="shared" si="37"/>
        <v>0</v>
      </c>
      <c r="F82" s="151">
        <f t="shared" si="37"/>
        <v>0</v>
      </c>
      <c r="G82" s="151">
        <f t="shared" si="37"/>
        <v>0</v>
      </c>
      <c r="H82" s="151">
        <f t="shared" si="37"/>
        <v>0</v>
      </c>
      <c r="I82" s="151">
        <f t="shared" si="37"/>
        <v>0</v>
      </c>
      <c r="J82" s="151">
        <f t="shared" si="37"/>
        <v>0</v>
      </c>
      <c r="K82" s="151">
        <f t="shared" si="37"/>
        <v>0</v>
      </c>
      <c r="L82" s="151">
        <f t="shared" si="37"/>
        <v>0</v>
      </c>
      <c r="M82" s="151">
        <f t="shared" si="37"/>
        <v>0</v>
      </c>
      <c r="N82" s="151">
        <f t="shared" si="37"/>
        <v>0</v>
      </c>
      <c r="O82" s="151">
        <f t="shared" si="37"/>
        <v>0</v>
      </c>
      <c r="P82" s="151">
        <f t="shared" si="25"/>
        <v>0</v>
      </c>
      <c r="Q82" s="151">
        <f t="shared" si="25"/>
        <v>0</v>
      </c>
      <c r="R82" s="151">
        <f t="shared" si="25"/>
        <v>0</v>
      </c>
      <c r="S82" s="151">
        <f t="shared" si="26"/>
        <v>0</v>
      </c>
      <c r="T82" s="151">
        <f t="shared" si="26"/>
        <v>0</v>
      </c>
      <c r="U82" s="151"/>
    </row>
    <row r="83" spans="1:21" ht="31.5">
      <c r="A83" s="154" t="s">
        <v>123</v>
      </c>
      <c r="B83" s="48" t="str">
        <f>'Форма 1'!C83</f>
        <v>Реконструкция крыши производственного цеха в здании Диспетчерской РЭС (1 ед.)</v>
      </c>
      <c r="C83" s="49" t="str">
        <f>'Форма 1'!D83</f>
        <v>К_1.7</v>
      </c>
      <c r="D83" s="155"/>
      <c r="E83" s="155">
        <v>0</v>
      </c>
      <c r="F83" s="155">
        <v>0</v>
      </c>
      <c r="G83" s="155">
        <v>0</v>
      </c>
      <c r="H83" s="155">
        <v>0</v>
      </c>
      <c r="I83" s="155">
        <v>0</v>
      </c>
      <c r="J83" s="155">
        <v>0</v>
      </c>
      <c r="K83" s="155">
        <v>0</v>
      </c>
      <c r="L83" s="155">
        <v>0</v>
      </c>
      <c r="M83" s="155">
        <v>0</v>
      </c>
      <c r="N83" s="155">
        <v>0</v>
      </c>
      <c r="O83" s="155">
        <v>0</v>
      </c>
      <c r="P83" s="158">
        <f t="shared" si="25"/>
        <v>0</v>
      </c>
      <c r="Q83" s="158">
        <f t="shared" si="25"/>
        <v>0</v>
      </c>
      <c r="R83" s="158">
        <f t="shared" si="25"/>
        <v>0</v>
      </c>
      <c r="S83" s="158">
        <f t="shared" si="26"/>
        <v>0</v>
      </c>
      <c r="T83" s="158">
        <f t="shared" si="26"/>
        <v>0</v>
      </c>
      <c r="U83" s="155"/>
    </row>
    <row r="84" spans="1:21" ht="31.5">
      <c r="A84" s="150" t="s">
        <v>125</v>
      </c>
      <c r="B84" s="52" t="str">
        <f>'Форма 1'!C84</f>
        <v>Модернизация, техническое перевооружение прочих объектов основных средств, всего, в том числе:</v>
      </c>
      <c r="C84" s="42" t="str">
        <f>'Форма 1'!D84</f>
        <v>Г</v>
      </c>
      <c r="D84" s="151">
        <v>0</v>
      </c>
      <c r="E84" s="151"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f t="shared" ref="P84:T99" si="38">K84-E84</f>
        <v>0</v>
      </c>
      <c r="Q84" s="151">
        <f t="shared" si="38"/>
        <v>0</v>
      </c>
      <c r="R84" s="151">
        <f t="shared" si="38"/>
        <v>0</v>
      </c>
      <c r="S84" s="151">
        <f t="shared" si="38"/>
        <v>0</v>
      </c>
      <c r="T84" s="151">
        <f t="shared" si="38"/>
        <v>0</v>
      </c>
      <c r="U84" s="151"/>
    </row>
    <row r="85" spans="1:21" ht="63">
      <c r="A85" s="142" t="s">
        <v>127</v>
      </c>
      <c r="B85" s="50" t="str">
        <f>'Форма 1'!C85</f>
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</c>
      <c r="C85" s="127" t="str">
        <f>'Форма 1'!D85</f>
        <v>Г</v>
      </c>
      <c r="D85" s="143">
        <f t="shared" ref="D85:O85" si="39">D86+D87</f>
        <v>0</v>
      </c>
      <c r="E85" s="143">
        <f t="shared" si="39"/>
        <v>0</v>
      </c>
      <c r="F85" s="143">
        <f t="shared" si="39"/>
        <v>0</v>
      </c>
      <c r="G85" s="143">
        <f t="shared" si="39"/>
        <v>0</v>
      </c>
      <c r="H85" s="143">
        <f t="shared" si="39"/>
        <v>0</v>
      </c>
      <c r="I85" s="143">
        <f t="shared" si="39"/>
        <v>0</v>
      </c>
      <c r="J85" s="143">
        <f t="shared" si="39"/>
        <v>0</v>
      </c>
      <c r="K85" s="143">
        <f t="shared" si="39"/>
        <v>0</v>
      </c>
      <c r="L85" s="143">
        <f t="shared" si="39"/>
        <v>0</v>
      </c>
      <c r="M85" s="143">
        <f t="shared" si="39"/>
        <v>0</v>
      </c>
      <c r="N85" s="143">
        <f t="shared" si="39"/>
        <v>0</v>
      </c>
      <c r="O85" s="143">
        <f t="shared" si="39"/>
        <v>0</v>
      </c>
      <c r="P85" s="143">
        <f t="shared" si="38"/>
        <v>0</v>
      </c>
      <c r="Q85" s="143">
        <f t="shared" si="38"/>
        <v>0</v>
      </c>
      <c r="R85" s="143">
        <f t="shared" si="38"/>
        <v>0</v>
      </c>
      <c r="S85" s="143">
        <f t="shared" si="38"/>
        <v>0</v>
      </c>
      <c r="T85" s="143">
        <f t="shared" si="38"/>
        <v>0</v>
      </c>
      <c r="U85" s="143"/>
    </row>
    <row r="86" spans="1:21" ht="47.25">
      <c r="A86" s="146" t="s">
        <v>129</v>
      </c>
      <c r="B86" s="31" t="str">
        <f>'Форма 1'!C86</f>
        <v>Инвестиционные проекты, предусмотренные схемой и программой развития Единой энергетической системы России, всего, в том числе:</v>
      </c>
      <c r="C86" s="126" t="str">
        <f>'Форма 1'!D86</f>
        <v>Г</v>
      </c>
      <c r="D86" s="147">
        <v>0</v>
      </c>
      <c r="E86" s="147">
        <v>0</v>
      </c>
      <c r="F86" s="147">
        <v>0</v>
      </c>
      <c r="G86" s="147">
        <v>0</v>
      </c>
      <c r="H86" s="147">
        <v>0</v>
      </c>
      <c r="I86" s="147">
        <v>0</v>
      </c>
      <c r="J86" s="147">
        <v>0</v>
      </c>
      <c r="K86" s="147">
        <v>0</v>
      </c>
      <c r="L86" s="147">
        <v>0</v>
      </c>
      <c r="M86" s="147">
        <v>0</v>
      </c>
      <c r="N86" s="147">
        <v>0</v>
      </c>
      <c r="O86" s="147">
        <v>0</v>
      </c>
      <c r="P86" s="147">
        <f t="shared" si="38"/>
        <v>0</v>
      </c>
      <c r="Q86" s="147">
        <f t="shared" si="38"/>
        <v>0</v>
      </c>
      <c r="R86" s="147">
        <f t="shared" si="38"/>
        <v>0</v>
      </c>
      <c r="S86" s="147">
        <f t="shared" si="38"/>
        <v>0</v>
      </c>
      <c r="T86" s="147">
        <f t="shared" si="38"/>
        <v>0</v>
      </c>
      <c r="U86" s="147"/>
    </row>
    <row r="87" spans="1:21" ht="47.25">
      <c r="A87" s="146" t="s">
        <v>131</v>
      </c>
      <c r="B87" s="31" t="str">
        <f>'Форма 1'!C87</f>
        <v>Инвестиционные проекты, предусмотренные схемой и программой развития субъекта Российской Федерации, всего, в том числе:</v>
      </c>
      <c r="C87" s="126" t="str">
        <f>'Форма 1'!D87</f>
        <v>Г</v>
      </c>
      <c r="D87" s="147">
        <v>0</v>
      </c>
      <c r="E87" s="147">
        <v>0</v>
      </c>
      <c r="F87" s="147">
        <v>0</v>
      </c>
      <c r="G87" s="147">
        <v>0</v>
      </c>
      <c r="H87" s="147">
        <v>0</v>
      </c>
      <c r="I87" s="147">
        <v>0</v>
      </c>
      <c r="J87" s="147">
        <v>0</v>
      </c>
      <c r="K87" s="147">
        <v>0</v>
      </c>
      <c r="L87" s="147">
        <v>0</v>
      </c>
      <c r="M87" s="147">
        <v>0</v>
      </c>
      <c r="N87" s="147">
        <v>0</v>
      </c>
      <c r="O87" s="147">
        <v>0</v>
      </c>
      <c r="P87" s="147">
        <f t="shared" si="38"/>
        <v>0</v>
      </c>
      <c r="Q87" s="147">
        <f t="shared" si="38"/>
        <v>0</v>
      </c>
      <c r="R87" s="147">
        <f t="shared" si="38"/>
        <v>0</v>
      </c>
      <c r="S87" s="147">
        <f t="shared" si="38"/>
        <v>0</v>
      </c>
      <c r="T87" s="147">
        <f t="shared" si="38"/>
        <v>0</v>
      </c>
      <c r="U87" s="147"/>
    </row>
    <row r="88" spans="1:21" ht="31.5">
      <c r="A88" s="142" t="s">
        <v>133</v>
      </c>
      <c r="B88" s="50" t="str">
        <f>'Форма 1'!C88</f>
        <v>Прочее новое строительство объектов электросетевого хозяйства, всего, в том числе:</v>
      </c>
      <c r="C88" s="127" t="str">
        <f>'Форма 1'!D88</f>
        <v>Г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143">
        <v>0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43">
        <v>0</v>
      </c>
      <c r="P88" s="143">
        <f t="shared" si="38"/>
        <v>0</v>
      </c>
      <c r="Q88" s="143">
        <f t="shared" si="38"/>
        <v>0</v>
      </c>
      <c r="R88" s="143">
        <f t="shared" si="38"/>
        <v>0</v>
      </c>
      <c r="S88" s="143">
        <f t="shared" si="38"/>
        <v>0</v>
      </c>
      <c r="T88" s="143">
        <f t="shared" si="38"/>
        <v>0</v>
      </c>
      <c r="U88" s="143"/>
    </row>
    <row r="89" spans="1:21" ht="31.5">
      <c r="A89" s="142" t="s">
        <v>135</v>
      </c>
      <c r="B89" s="50" t="str">
        <f>'Форма 1'!C89</f>
        <v>Покупка земельных участков для целей реализации инвестиционных проектов, всего, в том числе:</v>
      </c>
      <c r="C89" s="127" t="str">
        <f>'Форма 1'!D89</f>
        <v>Г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143">
        <v>0</v>
      </c>
      <c r="J89" s="143">
        <v>0</v>
      </c>
      <c r="K89" s="143">
        <v>0</v>
      </c>
      <c r="L89" s="143">
        <v>0</v>
      </c>
      <c r="M89" s="143">
        <v>0</v>
      </c>
      <c r="N89" s="143">
        <v>0</v>
      </c>
      <c r="O89" s="143">
        <v>0</v>
      </c>
      <c r="P89" s="143">
        <f t="shared" si="38"/>
        <v>0</v>
      </c>
      <c r="Q89" s="143">
        <f t="shared" si="38"/>
        <v>0</v>
      </c>
      <c r="R89" s="143">
        <f t="shared" si="38"/>
        <v>0</v>
      </c>
      <c r="S89" s="143">
        <f t="shared" si="38"/>
        <v>0</v>
      </c>
      <c r="T89" s="143">
        <f t="shared" si="38"/>
        <v>0</v>
      </c>
      <c r="U89" s="143"/>
    </row>
    <row r="90" spans="1:21" ht="15.75">
      <c r="A90" s="142" t="s">
        <v>137</v>
      </c>
      <c r="B90" s="25" t="str">
        <f>'Форма 1'!C90</f>
        <v>Прочие инвестиционные проекты, всего, в том числе:</v>
      </c>
      <c r="C90" s="127" t="str">
        <f>'Форма 1'!D90</f>
        <v>Г</v>
      </c>
      <c r="D90" s="143">
        <f t="shared" ref="D90:O90" si="40">SUM(D91:D99)</f>
        <v>0</v>
      </c>
      <c r="E90" s="143">
        <f t="shared" si="40"/>
        <v>0</v>
      </c>
      <c r="F90" s="143">
        <f t="shared" si="40"/>
        <v>0</v>
      </c>
      <c r="G90" s="143">
        <f t="shared" si="40"/>
        <v>0</v>
      </c>
      <c r="H90" s="143">
        <f t="shared" si="40"/>
        <v>0</v>
      </c>
      <c r="I90" s="143">
        <f t="shared" si="40"/>
        <v>0</v>
      </c>
      <c r="J90" s="143">
        <f t="shared" si="40"/>
        <v>0</v>
      </c>
      <c r="K90" s="143">
        <f t="shared" si="40"/>
        <v>0</v>
      </c>
      <c r="L90" s="143">
        <f t="shared" si="40"/>
        <v>0</v>
      </c>
      <c r="M90" s="143">
        <f t="shared" si="40"/>
        <v>0</v>
      </c>
      <c r="N90" s="143">
        <f t="shared" si="40"/>
        <v>0</v>
      </c>
      <c r="O90" s="143">
        <f t="shared" si="40"/>
        <v>0</v>
      </c>
      <c r="P90" s="143">
        <f t="shared" si="38"/>
        <v>0</v>
      </c>
      <c r="Q90" s="143">
        <f t="shared" si="38"/>
        <v>0</v>
      </c>
      <c r="R90" s="143">
        <f t="shared" si="38"/>
        <v>0</v>
      </c>
      <c r="S90" s="143">
        <f t="shared" si="38"/>
        <v>0</v>
      </c>
      <c r="T90" s="143">
        <f t="shared" si="38"/>
        <v>0</v>
      </c>
      <c r="U90" s="143"/>
    </row>
    <row r="91" spans="1:21" ht="31.5">
      <c r="A91" s="154" t="s">
        <v>137</v>
      </c>
      <c r="B91" s="48" t="str">
        <f>'Форма 1'!C91</f>
        <v>Приобретение экскаватора-погрузчика CAT 432F2LRC с дополнительным оборудованием (1 ед.)</v>
      </c>
      <c r="C91" s="49" t="str">
        <f>'Форма 1'!D91</f>
        <v>K_4.1</v>
      </c>
      <c r="D91" s="155">
        <v>0</v>
      </c>
      <c r="E91" s="155">
        <v>0</v>
      </c>
      <c r="F91" s="155">
        <v>0</v>
      </c>
      <c r="G91" s="155">
        <v>0</v>
      </c>
      <c r="H91" s="155">
        <v>0</v>
      </c>
      <c r="I91" s="155">
        <v>0</v>
      </c>
      <c r="J91" s="155">
        <v>0</v>
      </c>
      <c r="K91" s="155">
        <v>0</v>
      </c>
      <c r="L91" s="155">
        <v>0</v>
      </c>
      <c r="M91" s="155">
        <v>0</v>
      </c>
      <c r="N91" s="155">
        <v>0</v>
      </c>
      <c r="O91" s="155">
        <v>0</v>
      </c>
      <c r="P91" s="158">
        <f t="shared" si="38"/>
        <v>0</v>
      </c>
      <c r="Q91" s="158">
        <f t="shared" si="38"/>
        <v>0</v>
      </c>
      <c r="R91" s="158">
        <f t="shared" si="38"/>
        <v>0</v>
      </c>
      <c r="S91" s="158">
        <f t="shared" si="38"/>
        <v>0</v>
      </c>
      <c r="T91" s="158">
        <f t="shared" si="38"/>
        <v>0</v>
      </c>
      <c r="U91" s="155"/>
    </row>
    <row r="92" spans="1:21" ht="15.75">
      <c r="A92" s="154" t="s">
        <v>137</v>
      </c>
      <c r="B92" s="48" t="str">
        <f>'Форма 1'!C92</f>
        <v>Приобретение передвижных ДЭС 100 и 60 киловатт (2ед.)</v>
      </c>
      <c r="C92" s="49" t="str">
        <f>'Форма 1'!D92</f>
        <v>K_4.2</v>
      </c>
      <c r="D92" s="155">
        <v>0</v>
      </c>
      <c r="E92" s="155">
        <v>0</v>
      </c>
      <c r="F92" s="155">
        <v>0</v>
      </c>
      <c r="G92" s="155">
        <v>0</v>
      </c>
      <c r="H92" s="155">
        <v>0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155">
        <v>0</v>
      </c>
      <c r="O92" s="155">
        <v>0</v>
      </c>
      <c r="P92" s="158">
        <f t="shared" si="38"/>
        <v>0</v>
      </c>
      <c r="Q92" s="158">
        <f t="shared" si="38"/>
        <v>0</v>
      </c>
      <c r="R92" s="158">
        <f t="shared" si="38"/>
        <v>0</v>
      </c>
      <c r="S92" s="158">
        <f t="shared" si="38"/>
        <v>0</v>
      </c>
      <c r="T92" s="158">
        <f t="shared" si="38"/>
        <v>0</v>
      </c>
      <c r="U92" s="155"/>
    </row>
    <row r="93" spans="1:21" ht="31.5">
      <c r="A93" s="154" t="s">
        <v>137</v>
      </c>
      <c r="B93" s="48" t="str">
        <f>'Форма 1'!C93</f>
        <v>Приобретение легкового автомобиля для нужд ЗАО "НРЭС" (1 ед.)</v>
      </c>
      <c r="C93" s="49" t="str">
        <f>'Форма 1'!D93</f>
        <v>K_4.3</v>
      </c>
      <c r="D93" s="155">
        <v>0</v>
      </c>
      <c r="E93" s="155">
        <v>0</v>
      </c>
      <c r="F93" s="155">
        <v>0</v>
      </c>
      <c r="G93" s="155">
        <v>0</v>
      </c>
      <c r="H93" s="155">
        <v>0</v>
      </c>
      <c r="I93" s="155">
        <v>0</v>
      </c>
      <c r="J93" s="155">
        <v>0</v>
      </c>
      <c r="K93" s="155">
        <v>0</v>
      </c>
      <c r="L93" s="155">
        <v>0</v>
      </c>
      <c r="M93" s="155">
        <v>0</v>
      </c>
      <c r="N93" s="155">
        <v>0</v>
      </c>
      <c r="O93" s="155">
        <v>0</v>
      </c>
      <c r="P93" s="158">
        <f t="shared" si="38"/>
        <v>0</v>
      </c>
      <c r="Q93" s="158">
        <f t="shared" si="38"/>
        <v>0</v>
      </c>
      <c r="R93" s="158">
        <f t="shared" si="38"/>
        <v>0</v>
      </c>
      <c r="S93" s="158">
        <f t="shared" si="38"/>
        <v>0</v>
      </c>
      <c r="T93" s="158">
        <f t="shared" si="38"/>
        <v>0</v>
      </c>
      <c r="U93" s="155"/>
    </row>
    <row r="94" spans="1:21" ht="15.75">
      <c r="A94" s="154" t="s">
        <v>137</v>
      </c>
      <c r="B94" s="48" t="str">
        <f>'Форма 1'!C94</f>
        <v>Приобретение бензопилы МS 361 (3,4кВт,45 см) (1 ед.)</v>
      </c>
      <c r="C94" s="49" t="str">
        <f>'Форма 1'!D94</f>
        <v>K_4.4</v>
      </c>
      <c r="D94" s="155">
        <v>0</v>
      </c>
      <c r="E94" s="155">
        <v>0</v>
      </c>
      <c r="F94" s="155">
        <v>0</v>
      </c>
      <c r="G94" s="155">
        <v>0</v>
      </c>
      <c r="H94" s="155">
        <v>0</v>
      </c>
      <c r="I94" s="155">
        <v>0</v>
      </c>
      <c r="J94" s="155">
        <v>0</v>
      </c>
      <c r="K94" s="155">
        <v>0</v>
      </c>
      <c r="L94" s="155">
        <v>0</v>
      </c>
      <c r="M94" s="155">
        <v>0</v>
      </c>
      <c r="N94" s="155">
        <v>0</v>
      </c>
      <c r="O94" s="155">
        <v>0</v>
      </c>
      <c r="P94" s="158">
        <f t="shared" si="38"/>
        <v>0</v>
      </c>
      <c r="Q94" s="158">
        <f t="shared" si="38"/>
        <v>0</v>
      </c>
      <c r="R94" s="158">
        <f t="shared" si="38"/>
        <v>0</v>
      </c>
      <c r="S94" s="158">
        <f t="shared" si="38"/>
        <v>0</v>
      </c>
      <c r="T94" s="158">
        <f t="shared" si="38"/>
        <v>0</v>
      </c>
      <c r="U94" s="155"/>
    </row>
    <row r="95" spans="1:21" ht="63">
      <c r="A95" s="154" t="s">
        <v>137</v>
      </c>
      <c r="B95" s="48" t="str">
        <f>'Форма 1'!C95</f>
        <v>Монтаж беспроводной системы пожарной сигнализации и речевого оповещения о пожере в здании Диспетчерской РЭС по адресу: РС(Я), г.Нерюнгри, ул.Комсомольская, д.31 (1 ед.)</v>
      </c>
      <c r="C95" s="49" t="str">
        <f>'Форма 1'!D95</f>
        <v>K_4.5</v>
      </c>
      <c r="D95" s="155">
        <v>0</v>
      </c>
      <c r="E95" s="155">
        <v>0</v>
      </c>
      <c r="F95" s="155">
        <v>0</v>
      </c>
      <c r="G95" s="155">
        <v>0</v>
      </c>
      <c r="H95" s="155">
        <v>0</v>
      </c>
      <c r="I95" s="155">
        <v>0</v>
      </c>
      <c r="J95" s="155">
        <v>0</v>
      </c>
      <c r="K95" s="155">
        <v>0</v>
      </c>
      <c r="L95" s="155">
        <v>0</v>
      </c>
      <c r="M95" s="155">
        <v>0</v>
      </c>
      <c r="N95" s="155">
        <v>0</v>
      </c>
      <c r="O95" s="155">
        <v>0</v>
      </c>
      <c r="P95" s="158">
        <f t="shared" si="38"/>
        <v>0</v>
      </c>
      <c r="Q95" s="158">
        <f t="shared" si="38"/>
        <v>0</v>
      </c>
      <c r="R95" s="158">
        <f t="shared" si="38"/>
        <v>0</v>
      </c>
      <c r="S95" s="158">
        <f t="shared" si="38"/>
        <v>0</v>
      </c>
      <c r="T95" s="158">
        <f t="shared" si="38"/>
        <v>0</v>
      </c>
      <c r="U95" s="155"/>
    </row>
    <row r="96" spans="1:21" ht="31.5">
      <c r="A96" s="154" t="s">
        <v>137</v>
      </c>
      <c r="B96" s="48" t="str">
        <f>'Форма 1'!C96</f>
        <v>Приобретение выключателя автом. ВА 5341-330010 1000А-690АС-УХЛЗ-КЭАЗ (1 ед.)</v>
      </c>
      <c r="C96" s="49" t="str">
        <f>'Форма 1'!D96</f>
        <v>K_4.6</v>
      </c>
      <c r="D96" s="155">
        <v>0</v>
      </c>
      <c r="E96" s="155">
        <v>0</v>
      </c>
      <c r="F96" s="155">
        <v>0</v>
      </c>
      <c r="G96" s="155">
        <v>0</v>
      </c>
      <c r="H96" s="155">
        <v>0</v>
      </c>
      <c r="I96" s="155">
        <v>0</v>
      </c>
      <c r="J96" s="155">
        <v>0</v>
      </c>
      <c r="K96" s="155">
        <v>0</v>
      </c>
      <c r="L96" s="155">
        <v>0</v>
      </c>
      <c r="M96" s="155">
        <v>0</v>
      </c>
      <c r="N96" s="155">
        <v>0</v>
      </c>
      <c r="O96" s="155">
        <v>0</v>
      </c>
      <c r="P96" s="158">
        <f t="shared" si="38"/>
        <v>0</v>
      </c>
      <c r="Q96" s="158">
        <f t="shared" si="38"/>
        <v>0</v>
      </c>
      <c r="R96" s="158">
        <f t="shared" si="38"/>
        <v>0</v>
      </c>
      <c r="S96" s="158">
        <f t="shared" si="38"/>
        <v>0</v>
      </c>
      <c r="T96" s="158">
        <f t="shared" si="38"/>
        <v>0</v>
      </c>
      <c r="U96" s="155"/>
    </row>
    <row r="97" spans="1:21" ht="15.75">
      <c r="A97" s="154" t="s">
        <v>137</v>
      </c>
      <c r="B97" s="48" t="str">
        <f>'Форма 1'!C97</f>
        <v>Приобретение Сервера Тринити М2005126 (1 ед.)</v>
      </c>
      <c r="C97" s="49" t="str">
        <f>'Форма 1'!D97</f>
        <v>K_4.7</v>
      </c>
      <c r="D97" s="155">
        <v>0</v>
      </c>
      <c r="E97" s="155">
        <v>0</v>
      </c>
      <c r="F97" s="155">
        <v>0</v>
      </c>
      <c r="G97" s="155">
        <v>0</v>
      </c>
      <c r="H97" s="155">
        <v>0</v>
      </c>
      <c r="I97" s="155">
        <v>0</v>
      </c>
      <c r="J97" s="155">
        <v>0</v>
      </c>
      <c r="K97" s="155">
        <v>0</v>
      </c>
      <c r="L97" s="155">
        <v>0</v>
      </c>
      <c r="M97" s="155">
        <v>0</v>
      </c>
      <c r="N97" s="155">
        <v>0</v>
      </c>
      <c r="O97" s="155">
        <v>0</v>
      </c>
      <c r="P97" s="158">
        <f t="shared" si="38"/>
        <v>0</v>
      </c>
      <c r="Q97" s="158">
        <f t="shared" si="38"/>
        <v>0</v>
      </c>
      <c r="R97" s="158">
        <f t="shared" si="38"/>
        <v>0</v>
      </c>
      <c r="S97" s="158">
        <f t="shared" si="38"/>
        <v>0</v>
      </c>
      <c r="T97" s="158">
        <f t="shared" si="38"/>
        <v>0</v>
      </c>
      <c r="U97" s="155"/>
    </row>
    <row r="98" spans="1:21" ht="47.25">
      <c r="A98" s="154" t="s">
        <v>137</v>
      </c>
      <c r="B98" s="48" t="str">
        <f>'Форма 1'!C98</f>
        <v>Монтаж систем контроля и управления доступом на объект (СКУД) - здание Диспетчерской РЭС по адресу: РС(Я), г.Нерюнгри, ул.Комсомольская, д.31 (1 ед.)</v>
      </c>
      <c r="C98" s="49" t="str">
        <f>'Форма 1'!D98</f>
        <v>K_4.8</v>
      </c>
      <c r="D98" s="155">
        <v>0</v>
      </c>
      <c r="E98" s="155">
        <v>0</v>
      </c>
      <c r="F98" s="155">
        <v>0</v>
      </c>
      <c r="G98" s="155">
        <v>0</v>
      </c>
      <c r="H98" s="155">
        <v>0</v>
      </c>
      <c r="I98" s="155">
        <v>0</v>
      </c>
      <c r="J98" s="155">
        <v>0</v>
      </c>
      <c r="K98" s="155">
        <v>0</v>
      </c>
      <c r="L98" s="155">
        <v>0</v>
      </c>
      <c r="M98" s="155">
        <v>0</v>
      </c>
      <c r="N98" s="155">
        <v>0</v>
      </c>
      <c r="O98" s="155">
        <v>0</v>
      </c>
      <c r="P98" s="158">
        <f t="shared" si="38"/>
        <v>0</v>
      </c>
      <c r="Q98" s="158">
        <f t="shared" si="38"/>
        <v>0</v>
      </c>
      <c r="R98" s="158">
        <f t="shared" si="38"/>
        <v>0</v>
      </c>
      <c r="S98" s="158">
        <f t="shared" si="38"/>
        <v>0</v>
      </c>
      <c r="T98" s="158">
        <f t="shared" si="38"/>
        <v>0</v>
      </c>
      <c r="U98" s="155"/>
    </row>
    <row r="99" spans="1:21" ht="31.5">
      <c r="A99" s="154" t="s">
        <v>137</v>
      </c>
      <c r="B99" s="48" t="str">
        <f>'Форма 1'!C99</f>
        <v>Приобретение электрогенератора DY6500LXW, с функцией сварки ,с колесами Huter (1 ед.)</v>
      </c>
      <c r="C99" s="49" t="str">
        <f>'Форма 1'!D99</f>
        <v>K_4.9</v>
      </c>
      <c r="D99" s="155">
        <v>0</v>
      </c>
      <c r="E99" s="155">
        <v>0</v>
      </c>
      <c r="F99" s="155">
        <v>0</v>
      </c>
      <c r="G99" s="155">
        <v>0</v>
      </c>
      <c r="H99" s="155">
        <v>0</v>
      </c>
      <c r="I99" s="155">
        <v>0</v>
      </c>
      <c r="J99" s="155">
        <v>0</v>
      </c>
      <c r="K99" s="155">
        <v>0</v>
      </c>
      <c r="L99" s="155">
        <v>0</v>
      </c>
      <c r="M99" s="155">
        <v>0</v>
      </c>
      <c r="N99" s="155">
        <v>0</v>
      </c>
      <c r="O99" s="155">
        <v>0</v>
      </c>
      <c r="P99" s="158">
        <f t="shared" si="38"/>
        <v>0</v>
      </c>
      <c r="Q99" s="158">
        <f t="shared" si="38"/>
        <v>0</v>
      </c>
      <c r="R99" s="158">
        <f t="shared" si="38"/>
        <v>0</v>
      </c>
      <c r="S99" s="158">
        <f t="shared" si="38"/>
        <v>0</v>
      </c>
      <c r="T99" s="158">
        <f t="shared" si="38"/>
        <v>0</v>
      </c>
      <c r="U99" s="155"/>
    </row>
  </sheetData>
  <mergeCells count="15">
    <mergeCell ref="U17:U19"/>
    <mergeCell ref="E18:I18"/>
    <mergeCell ref="J18:O18"/>
    <mergeCell ref="A5:U5"/>
    <mergeCell ref="A6:U6"/>
    <mergeCell ref="A8:U8"/>
    <mergeCell ref="A9:U9"/>
    <mergeCell ref="A11:U11"/>
    <mergeCell ref="A13:U13"/>
    <mergeCell ref="A17:A19"/>
    <mergeCell ref="B17:B19"/>
    <mergeCell ref="C17:C19"/>
    <mergeCell ref="D17:D19"/>
    <mergeCell ref="E17:O17"/>
    <mergeCell ref="P17:T18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9"/>
  <sheetViews>
    <sheetView topLeftCell="A22" zoomScale="70" zoomScaleNormal="70" workbookViewId="0">
      <selection activeCell="C22" sqref="C22:C99"/>
    </sheetView>
  </sheetViews>
  <sheetFormatPr defaultRowHeight="15"/>
  <cols>
    <col min="1" max="1" width="12" style="129" customWidth="1"/>
    <col min="2" max="2" width="71.7109375" style="129" customWidth="1"/>
    <col min="3" max="3" width="18.7109375" style="129" customWidth="1"/>
    <col min="4" max="29" width="18.140625" style="129" customWidth="1"/>
    <col min="30" max="35" width="14.7109375" style="129" customWidth="1"/>
    <col min="36" max="39" width="15" style="129" customWidth="1"/>
    <col min="40" max="45" width="16" style="129" customWidth="1"/>
    <col min="46" max="49" width="19.28515625" style="129" customWidth="1"/>
    <col min="50" max="51" width="18.7109375" style="129" customWidth="1"/>
    <col min="52" max="16384" width="9.140625" style="129"/>
  </cols>
  <sheetData>
    <row r="1" spans="1:48" ht="18.75">
      <c r="A1" s="128"/>
      <c r="AV1" s="248" t="s">
        <v>310</v>
      </c>
    </row>
    <row r="2" spans="1:48" ht="18.75">
      <c r="A2" s="128"/>
      <c r="AV2" s="248" t="s">
        <v>0</v>
      </c>
    </row>
    <row r="3" spans="1:48" ht="18.75">
      <c r="A3" s="128"/>
      <c r="AV3" s="248" t="s">
        <v>151</v>
      </c>
    </row>
    <row r="4" spans="1:48" ht="18.75">
      <c r="A4" s="128"/>
      <c r="AV4" s="128"/>
    </row>
    <row r="5" spans="1:48" ht="18.75">
      <c r="A5" s="128"/>
      <c r="M5" s="531" t="s">
        <v>231</v>
      </c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</row>
    <row r="6" spans="1:48" ht="18.75">
      <c r="A6" s="128"/>
      <c r="M6" s="531" t="str">
        <f>Форма_6!A6</f>
        <v>за  2020 год</v>
      </c>
      <c r="N6" s="531"/>
      <c r="O6" s="531"/>
      <c r="P6" s="531"/>
      <c r="Q6" s="531"/>
      <c r="R6" s="531" t="s">
        <v>182</v>
      </c>
      <c r="S6" s="531"/>
      <c r="T6" s="531"/>
      <c r="U6" s="531"/>
      <c r="V6" s="531"/>
      <c r="W6" s="531"/>
      <c r="X6" s="531"/>
    </row>
    <row r="7" spans="1:48" ht="15.75"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</row>
    <row r="8" spans="1:48" ht="18.75">
      <c r="A8" s="128"/>
      <c r="M8" s="531" t="str">
        <f>Форма_6!A8</f>
        <v>Отчет  о реализации инвестиционной программы Закрытого акционерного общества "Нерюнгринские районные электрические сети"</v>
      </c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</row>
    <row r="9" spans="1:48" ht="18.75">
      <c r="A9" s="128"/>
      <c r="M9" s="175"/>
      <c r="N9" s="175"/>
      <c r="O9" s="248"/>
      <c r="P9" s="175"/>
      <c r="Q9" s="248" t="s">
        <v>153</v>
      </c>
      <c r="R9" s="175"/>
      <c r="S9" s="175"/>
      <c r="T9" s="175"/>
      <c r="U9" s="175"/>
      <c r="V9" s="175"/>
      <c r="W9" s="175"/>
      <c r="X9" s="175"/>
    </row>
    <row r="10" spans="1:48" ht="15.75"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</row>
    <row r="11" spans="1:48" ht="18.75">
      <c r="A11" s="128"/>
      <c r="M11" s="531" t="str">
        <f>Форма_6!A11</f>
        <v>Год раскрытия информации: 2021 год</v>
      </c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</row>
    <row r="12" spans="1:48" ht="15.75"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</row>
    <row r="13" spans="1:48" ht="18.75">
      <c r="A13" s="128"/>
      <c r="M13" s="531" t="str">
        <f>Форма_6!A13</f>
        <v>Утвержденные плановые значения показателей приведены в соответствии с  приказом Министерства ЖКХ и энергетики Республики Саха (Якутия) от 30.12.2020 №685-ОД</v>
      </c>
      <c r="N13" s="531"/>
      <c r="O13" s="531"/>
      <c r="P13" s="531"/>
      <c r="Q13" s="531"/>
      <c r="R13" s="531"/>
      <c r="S13" s="531"/>
      <c r="T13" s="531"/>
      <c r="U13" s="531"/>
      <c r="V13" s="531"/>
      <c r="W13" s="531"/>
      <c r="X13" s="531"/>
    </row>
    <row r="14" spans="1:48" ht="18.75">
      <c r="A14" s="128"/>
      <c r="M14" s="175"/>
      <c r="N14" s="175"/>
      <c r="O14" s="248"/>
      <c r="P14" s="248" t="s">
        <v>154</v>
      </c>
      <c r="Q14" s="175"/>
      <c r="R14" s="175"/>
      <c r="S14" s="175"/>
      <c r="T14" s="175"/>
      <c r="U14" s="175"/>
      <c r="V14" s="175"/>
      <c r="W14" s="175"/>
      <c r="X14" s="175"/>
    </row>
    <row r="15" spans="1:48" ht="15.75"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</row>
    <row r="16" spans="1:48" ht="15.75"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</row>
    <row r="17" spans="1:51" s="132" customFormat="1" ht="47.25" customHeight="1">
      <c r="A17" s="519" t="s">
        <v>155</v>
      </c>
      <c r="B17" s="519" t="s">
        <v>3</v>
      </c>
      <c r="C17" s="519" t="s">
        <v>4</v>
      </c>
      <c r="D17" s="521" t="s">
        <v>232</v>
      </c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3"/>
      <c r="T17" s="521" t="s">
        <v>233</v>
      </c>
      <c r="U17" s="522"/>
      <c r="V17" s="522"/>
      <c r="W17" s="522"/>
      <c r="X17" s="522"/>
      <c r="Y17" s="522"/>
      <c r="Z17" s="522"/>
      <c r="AA17" s="522"/>
      <c r="AB17" s="522"/>
      <c r="AC17" s="523"/>
      <c r="AD17" s="521" t="s">
        <v>234</v>
      </c>
      <c r="AE17" s="522"/>
      <c r="AF17" s="522"/>
      <c r="AG17" s="522"/>
      <c r="AH17" s="522"/>
      <c r="AI17" s="523"/>
      <c r="AJ17" s="521" t="s">
        <v>235</v>
      </c>
      <c r="AK17" s="522"/>
      <c r="AL17" s="522"/>
      <c r="AM17" s="523"/>
      <c r="AN17" s="521" t="s">
        <v>236</v>
      </c>
      <c r="AO17" s="522"/>
      <c r="AP17" s="522"/>
      <c r="AQ17" s="522"/>
      <c r="AR17" s="522"/>
      <c r="AS17" s="523"/>
      <c r="AT17" s="521" t="s">
        <v>237</v>
      </c>
      <c r="AU17" s="522"/>
      <c r="AV17" s="522"/>
      <c r="AW17" s="523"/>
      <c r="AX17" s="521" t="s">
        <v>238</v>
      </c>
      <c r="AY17" s="523"/>
    </row>
    <row r="18" spans="1:51" s="132" customFormat="1" ht="166.5" customHeight="1">
      <c r="A18" s="520"/>
      <c r="B18" s="520"/>
      <c r="C18" s="520"/>
      <c r="D18" s="521" t="s">
        <v>239</v>
      </c>
      <c r="E18" s="523"/>
      <c r="F18" s="521" t="s">
        <v>240</v>
      </c>
      <c r="G18" s="523"/>
      <c r="H18" s="521" t="s">
        <v>241</v>
      </c>
      <c r="I18" s="523"/>
      <c r="J18" s="521" t="s">
        <v>242</v>
      </c>
      <c r="K18" s="523"/>
      <c r="L18" s="521" t="s">
        <v>243</v>
      </c>
      <c r="M18" s="523"/>
      <c r="N18" s="521" t="s">
        <v>244</v>
      </c>
      <c r="O18" s="523"/>
      <c r="P18" s="521" t="s">
        <v>245</v>
      </c>
      <c r="Q18" s="523"/>
      <c r="R18" s="521" t="s">
        <v>246</v>
      </c>
      <c r="S18" s="523"/>
      <c r="T18" s="521" t="s">
        <v>247</v>
      </c>
      <c r="U18" s="523"/>
      <c r="V18" s="521" t="s">
        <v>248</v>
      </c>
      <c r="W18" s="523"/>
      <c r="X18" s="521" t="s">
        <v>249</v>
      </c>
      <c r="Y18" s="523"/>
      <c r="Z18" s="521" t="s">
        <v>250</v>
      </c>
      <c r="AA18" s="523"/>
      <c r="AB18" s="521" t="s">
        <v>251</v>
      </c>
      <c r="AC18" s="523"/>
      <c r="AD18" s="521" t="s">
        <v>252</v>
      </c>
      <c r="AE18" s="523"/>
      <c r="AF18" s="521" t="s">
        <v>253</v>
      </c>
      <c r="AG18" s="523"/>
      <c r="AH18" s="521" t="s">
        <v>254</v>
      </c>
      <c r="AI18" s="523"/>
      <c r="AJ18" s="521" t="s">
        <v>255</v>
      </c>
      <c r="AK18" s="523"/>
      <c r="AL18" s="521" t="s">
        <v>255</v>
      </c>
      <c r="AM18" s="523"/>
      <c r="AN18" s="521" t="s">
        <v>256</v>
      </c>
      <c r="AO18" s="523"/>
      <c r="AP18" s="521" t="s">
        <v>257</v>
      </c>
      <c r="AQ18" s="523"/>
      <c r="AR18" s="521" t="s">
        <v>258</v>
      </c>
      <c r="AS18" s="523"/>
      <c r="AT18" s="521" t="s">
        <v>259</v>
      </c>
      <c r="AU18" s="523"/>
      <c r="AV18" s="521" t="s">
        <v>260</v>
      </c>
      <c r="AW18" s="523"/>
      <c r="AX18" s="521" t="s">
        <v>261</v>
      </c>
      <c r="AY18" s="523"/>
    </row>
    <row r="19" spans="1:51" s="132" customFormat="1" ht="43.5" customHeight="1">
      <c r="A19" s="524"/>
      <c r="B19" s="524"/>
      <c r="C19" s="524"/>
      <c r="D19" s="133" t="s">
        <v>9</v>
      </c>
      <c r="E19" s="133" t="s">
        <v>10</v>
      </c>
      <c r="F19" s="133" t="s">
        <v>9</v>
      </c>
      <c r="G19" s="133" t="s">
        <v>10</v>
      </c>
      <c r="H19" s="133" t="s">
        <v>9</v>
      </c>
      <c r="I19" s="133" t="s">
        <v>10</v>
      </c>
      <c r="J19" s="133" t="s">
        <v>9</v>
      </c>
      <c r="K19" s="133" t="s">
        <v>10</v>
      </c>
      <c r="L19" s="133" t="s">
        <v>9</v>
      </c>
      <c r="M19" s="133" t="s">
        <v>10</v>
      </c>
      <c r="N19" s="133" t="s">
        <v>9</v>
      </c>
      <c r="O19" s="133" t="s">
        <v>10</v>
      </c>
      <c r="P19" s="133" t="s">
        <v>9</v>
      </c>
      <c r="Q19" s="133" t="s">
        <v>10</v>
      </c>
      <c r="R19" s="133" t="s">
        <v>9</v>
      </c>
      <c r="S19" s="133" t="s">
        <v>10</v>
      </c>
      <c r="T19" s="133" t="s">
        <v>9</v>
      </c>
      <c r="U19" s="133" t="s">
        <v>10</v>
      </c>
      <c r="V19" s="133" t="s">
        <v>9</v>
      </c>
      <c r="W19" s="133" t="s">
        <v>10</v>
      </c>
      <c r="X19" s="133" t="s">
        <v>9</v>
      </c>
      <c r="Y19" s="133" t="s">
        <v>10</v>
      </c>
      <c r="Z19" s="133" t="s">
        <v>9</v>
      </c>
      <c r="AA19" s="133" t="s">
        <v>10</v>
      </c>
      <c r="AB19" s="133" t="s">
        <v>9</v>
      </c>
      <c r="AC19" s="133" t="s">
        <v>10</v>
      </c>
      <c r="AD19" s="133" t="s">
        <v>9</v>
      </c>
      <c r="AE19" s="133" t="s">
        <v>10</v>
      </c>
      <c r="AF19" s="133" t="s">
        <v>9</v>
      </c>
      <c r="AG19" s="133" t="s">
        <v>10</v>
      </c>
      <c r="AH19" s="133" t="s">
        <v>9</v>
      </c>
      <c r="AI19" s="133" t="s">
        <v>10</v>
      </c>
      <c r="AJ19" s="133" t="s">
        <v>9</v>
      </c>
      <c r="AK19" s="133" t="s">
        <v>10</v>
      </c>
      <c r="AL19" s="133" t="s">
        <v>9</v>
      </c>
      <c r="AM19" s="133" t="s">
        <v>10</v>
      </c>
      <c r="AN19" s="133" t="s">
        <v>9</v>
      </c>
      <c r="AO19" s="133" t="s">
        <v>10</v>
      </c>
      <c r="AP19" s="133" t="s">
        <v>9</v>
      </c>
      <c r="AQ19" s="133" t="s">
        <v>10</v>
      </c>
      <c r="AR19" s="133" t="s">
        <v>9</v>
      </c>
      <c r="AS19" s="133" t="s">
        <v>10</v>
      </c>
      <c r="AT19" s="133" t="s">
        <v>9</v>
      </c>
      <c r="AU19" s="133" t="s">
        <v>10</v>
      </c>
      <c r="AV19" s="133" t="s">
        <v>9</v>
      </c>
      <c r="AW19" s="133" t="s">
        <v>10</v>
      </c>
      <c r="AX19" s="133" t="s">
        <v>9</v>
      </c>
      <c r="AY19" s="133" t="s">
        <v>10</v>
      </c>
    </row>
    <row r="20" spans="1:51" s="173" customFormat="1" ht="14.25">
      <c r="A20" s="161">
        <v>1</v>
      </c>
      <c r="B20" s="161">
        <v>2</v>
      </c>
      <c r="C20" s="161">
        <v>3</v>
      </c>
      <c r="D20" s="161" t="s">
        <v>262</v>
      </c>
      <c r="E20" s="161" t="s">
        <v>263</v>
      </c>
      <c r="F20" s="161" t="s">
        <v>264</v>
      </c>
      <c r="G20" s="161" t="s">
        <v>265</v>
      </c>
      <c r="H20" s="161" t="s">
        <v>266</v>
      </c>
      <c r="I20" s="161" t="s">
        <v>267</v>
      </c>
      <c r="J20" s="161" t="s">
        <v>268</v>
      </c>
      <c r="K20" s="161" t="s">
        <v>269</v>
      </c>
      <c r="L20" s="161" t="s">
        <v>270</v>
      </c>
      <c r="M20" s="161" t="s">
        <v>271</v>
      </c>
      <c r="N20" s="161" t="s">
        <v>272</v>
      </c>
      <c r="O20" s="161" t="s">
        <v>273</v>
      </c>
      <c r="P20" s="161" t="s">
        <v>274</v>
      </c>
      <c r="Q20" s="161" t="s">
        <v>275</v>
      </c>
      <c r="R20" s="161" t="s">
        <v>276</v>
      </c>
      <c r="S20" s="161" t="s">
        <v>277</v>
      </c>
      <c r="T20" s="161" t="s">
        <v>278</v>
      </c>
      <c r="U20" s="161" t="s">
        <v>279</v>
      </c>
      <c r="V20" s="161" t="s">
        <v>280</v>
      </c>
      <c r="W20" s="161" t="s">
        <v>281</v>
      </c>
      <c r="X20" s="161" t="s">
        <v>282</v>
      </c>
      <c r="Y20" s="161" t="s">
        <v>283</v>
      </c>
      <c r="Z20" s="161" t="s">
        <v>284</v>
      </c>
      <c r="AA20" s="161" t="s">
        <v>285</v>
      </c>
      <c r="AB20" s="161" t="s">
        <v>286</v>
      </c>
      <c r="AC20" s="161" t="s">
        <v>287</v>
      </c>
      <c r="AD20" s="161" t="s">
        <v>288</v>
      </c>
      <c r="AE20" s="161" t="s">
        <v>289</v>
      </c>
      <c r="AF20" s="161" t="s">
        <v>290</v>
      </c>
      <c r="AG20" s="161" t="s">
        <v>291</v>
      </c>
      <c r="AH20" s="161" t="s">
        <v>292</v>
      </c>
      <c r="AI20" s="161" t="s">
        <v>293</v>
      </c>
      <c r="AJ20" s="161" t="s">
        <v>294</v>
      </c>
      <c r="AK20" s="161" t="s">
        <v>295</v>
      </c>
      <c r="AL20" s="161" t="s">
        <v>296</v>
      </c>
      <c r="AM20" s="161" t="s">
        <v>297</v>
      </c>
      <c r="AN20" s="161" t="s">
        <v>298</v>
      </c>
      <c r="AO20" s="161" t="s">
        <v>299</v>
      </c>
      <c r="AP20" s="161" t="s">
        <v>300</v>
      </c>
      <c r="AQ20" s="161" t="s">
        <v>301</v>
      </c>
      <c r="AR20" s="161" t="s">
        <v>302</v>
      </c>
      <c r="AS20" s="161" t="s">
        <v>303</v>
      </c>
      <c r="AT20" s="161" t="s">
        <v>304</v>
      </c>
      <c r="AU20" s="161" t="s">
        <v>305</v>
      </c>
      <c r="AV20" s="161" t="s">
        <v>306</v>
      </c>
      <c r="AW20" s="161" t="s">
        <v>307</v>
      </c>
      <c r="AX20" s="161" t="s">
        <v>308</v>
      </c>
      <c r="AY20" s="161" t="s">
        <v>309</v>
      </c>
    </row>
    <row r="21" spans="1:51" s="173" customFormat="1" ht="14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</row>
    <row r="22" spans="1:51" ht="15.75">
      <c r="A22" s="138" t="s">
        <v>18</v>
      </c>
      <c r="B22" s="18" t="str">
        <f>'Форма 1'!C22</f>
        <v>ВСЕГО по инвестиционной программе, в том числе:</v>
      </c>
      <c r="C22" s="68" t="str">
        <f>'Форма 1'!D22</f>
        <v>Г</v>
      </c>
      <c r="D22" s="139">
        <f t="shared" ref="D22:E22" si="0">SUM(D23:D28)</f>
        <v>0</v>
      </c>
      <c r="E22" s="139">
        <f t="shared" si="0"/>
        <v>0</v>
      </c>
      <c r="F22" s="139">
        <f t="shared" ref="F22:AY22" si="1">SUM(F23:F28)</f>
        <v>0</v>
      </c>
      <c r="G22" s="139">
        <f t="shared" si="1"/>
        <v>0</v>
      </c>
      <c r="H22" s="139">
        <f t="shared" si="1"/>
        <v>0</v>
      </c>
      <c r="I22" s="139">
        <f t="shared" si="1"/>
        <v>0</v>
      </c>
      <c r="J22" s="139">
        <f t="shared" si="1"/>
        <v>0</v>
      </c>
      <c r="K22" s="139">
        <f t="shared" si="1"/>
        <v>5.6069999999999993</v>
      </c>
      <c r="L22" s="139">
        <f t="shared" si="1"/>
        <v>0</v>
      </c>
      <c r="M22" s="139">
        <f t="shared" si="1"/>
        <v>0.95599999999999996</v>
      </c>
      <c r="N22" s="139">
        <f t="shared" si="1"/>
        <v>0</v>
      </c>
      <c r="O22" s="139">
        <f t="shared" si="1"/>
        <v>0</v>
      </c>
      <c r="P22" s="139">
        <f t="shared" si="1"/>
        <v>0</v>
      </c>
      <c r="Q22" s="139">
        <f t="shared" si="1"/>
        <v>0</v>
      </c>
      <c r="R22" s="139">
        <f t="shared" si="1"/>
        <v>0</v>
      </c>
      <c r="S22" s="139">
        <f t="shared" si="1"/>
        <v>0</v>
      </c>
      <c r="T22" s="139">
        <f t="shared" si="1"/>
        <v>0</v>
      </c>
      <c r="U22" s="139">
        <f t="shared" si="1"/>
        <v>0</v>
      </c>
      <c r="V22" s="139">
        <f t="shared" si="1"/>
        <v>0</v>
      </c>
      <c r="W22" s="139">
        <f t="shared" si="1"/>
        <v>0</v>
      </c>
      <c r="X22" s="139">
        <f t="shared" si="1"/>
        <v>0</v>
      </c>
      <c r="Y22" s="139">
        <f t="shared" si="1"/>
        <v>0</v>
      </c>
      <c r="Z22" s="139">
        <f t="shared" si="1"/>
        <v>0</v>
      </c>
      <c r="AA22" s="139">
        <f t="shared" si="1"/>
        <v>0</v>
      </c>
      <c r="AB22" s="139">
        <f t="shared" si="1"/>
        <v>0</v>
      </c>
      <c r="AC22" s="139">
        <f t="shared" si="1"/>
        <v>0</v>
      </c>
      <c r="AD22" s="139">
        <f t="shared" si="1"/>
        <v>0</v>
      </c>
      <c r="AE22" s="139">
        <f t="shared" si="1"/>
        <v>0</v>
      </c>
      <c r="AF22" s="139">
        <f t="shared" si="1"/>
        <v>0</v>
      </c>
      <c r="AG22" s="139">
        <f t="shared" si="1"/>
        <v>0</v>
      </c>
      <c r="AH22" s="139">
        <f t="shared" si="1"/>
        <v>0</v>
      </c>
      <c r="AI22" s="139">
        <f t="shared" si="1"/>
        <v>0</v>
      </c>
      <c r="AJ22" s="139">
        <f t="shared" si="1"/>
        <v>0</v>
      </c>
      <c r="AK22" s="139">
        <f t="shared" si="1"/>
        <v>0</v>
      </c>
      <c r="AL22" s="139">
        <f t="shared" si="1"/>
        <v>0</v>
      </c>
      <c r="AM22" s="139">
        <f t="shared" si="1"/>
        <v>0</v>
      </c>
      <c r="AN22" s="139">
        <f t="shared" si="1"/>
        <v>0</v>
      </c>
      <c r="AO22" s="139">
        <f t="shared" si="1"/>
        <v>0</v>
      </c>
      <c r="AP22" s="139">
        <f t="shared" si="1"/>
        <v>0</v>
      </c>
      <c r="AQ22" s="139">
        <f t="shared" si="1"/>
        <v>0</v>
      </c>
      <c r="AR22" s="139">
        <f t="shared" si="1"/>
        <v>0</v>
      </c>
      <c r="AS22" s="139">
        <f t="shared" si="1"/>
        <v>0</v>
      </c>
      <c r="AT22" s="139">
        <f t="shared" si="1"/>
        <v>0</v>
      </c>
      <c r="AU22" s="139">
        <f t="shared" si="1"/>
        <v>0</v>
      </c>
      <c r="AV22" s="139">
        <f t="shared" si="1"/>
        <v>0</v>
      </c>
      <c r="AW22" s="139">
        <f t="shared" si="1"/>
        <v>0</v>
      </c>
      <c r="AX22" s="139">
        <f t="shared" si="1"/>
        <v>0</v>
      </c>
      <c r="AY22" s="139">
        <f t="shared" si="1"/>
        <v>0</v>
      </c>
    </row>
    <row r="23" spans="1:51" ht="15.75">
      <c r="A23" s="138" t="s">
        <v>21</v>
      </c>
      <c r="B23" s="18" t="str">
        <f>'Форма 1'!C23</f>
        <v>Технологическое присоединение, всего</v>
      </c>
      <c r="C23" s="68" t="str">
        <f>'Форма 1'!D23</f>
        <v>Г</v>
      </c>
      <c r="D23" s="139">
        <f t="shared" ref="D23:E23" si="2">D30</f>
        <v>0</v>
      </c>
      <c r="E23" s="139">
        <f t="shared" si="2"/>
        <v>0</v>
      </c>
      <c r="F23" s="139">
        <f t="shared" ref="F23:AY23" si="3">F30</f>
        <v>0</v>
      </c>
      <c r="G23" s="139">
        <f t="shared" si="3"/>
        <v>0</v>
      </c>
      <c r="H23" s="139">
        <f t="shared" si="3"/>
        <v>0</v>
      </c>
      <c r="I23" s="139">
        <f t="shared" si="3"/>
        <v>0</v>
      </c>
      <c r="J23" s="139">
        <f t="shared" si="3"/>
        <v>0</v>
      </c>
      <c r="K23" s="139">
        <f t="shared" si="3"/>
        <v>5.6069999999999993</v>
      </c>
      <c r="L23" s="139">
        <f t="shared" si="3"/>
        <v>0</v>
      </c>
      <c r="M23" s="139">
        <f t="shared" si="3"/>
        <v>0.95599999999999996</v>
      </c>
      <c r="N23" s="139">
        <f t="shared" si="3"/>
        <v>0</v>
      </c>
      <c r="O23" s="139">
        <f t="shared" si="3"/>
        <v>0</v>
      </c>
      <c r="P23" s="139">
        <f t="shared" si="3"/>
        <v>0</v>
      </c>
      <c r="Q23" s="139">
        <f t="shared" si="3"/>
        <v>0</v>
      </c>
      <c r="R23" s="139">
        <f t="shared" si="3"/>
        <v>0</v>
      </c>
      <c r="S23" s="139">
        <f t="shared" si="3"/>
        <v>0</v>
      </c>
      <c r="T23" s="139">
        <f t="shared" si="3"/>
        <v>0</v>
      </c>
      <c r="U23" s="139">
        <f t="shared" si="3"/>
        <v>0</v>
      </c>
      <c r="V23" s="139">
        <f t="shared" si="3"/>
        <v>0</v>
      </c>
      <c r="W23" s="139">
        <f t="shared" si="3"/>
        <v>0</v>
      </c>
      <c r="X23" s="139">
        <f t="shared" si="3"/>
        <v>0</v>
      </c>
      <c r="Y23" s="139">
        <f t="shared" si="3"/>
        <v>0</v>
      </c>
      <c r="Z23" s="139">
        <f t="shared" si="3"/>
        <v>0</v>
      </c>
      <c r="AA23" s="139">
        <f t="shared" si="3"/>
        <v>0</v>
      </c>
      <c r="AB23" s="139">
        <f t="shared" si="3"/>
        <v>0</v>
      </c>
      <c r="AC23" s="139">
        <f t="shared" si="3"/>
        <v>0</v>
      </c>
      <c r="AD23" s="139">
        <f t="shared" si="3"/>
        <v>0</v>
      </c>
      <c r="AE23" s="139">
        <f t="shared" si="3"/>
        <v>0</v>
      </c>
      <c r="AF23" s="139">
        <f t="shared" si="3"/>
        <v>0</v>
      </c>
      <c r="AG23" s="139">
        <f t="shared" si="3"/>
        <v>0</v>
      </c>
      <c r="AH23" s="139">
        <f t="shared" si="3"/>
        <v>0</v>
      </c>
      <c r="AI23" s="139">
        <f t="shared" si="3"/>
        <v>0</v>
      </c>
      <c r="AJ23" s="139">
        <f t="shared" si="3"/>
        <v>0</v>
      </c>
      <c r="AK23" s="139">
        <f t="shared" si="3"/>
        <v>0</v>
      </c>
      <c r="AL23" s="139">
        <f t="shared" si="3"/>
        <v>0</v>
      </c>
      <c r="AM23" s="139">
        <f t="shared" si="3"/>
        <v>0</v>
      </c>
      <c r="AN23" s="139">
        <f t="shared" si="3"/>
        <v>0</v>
      </c>
      <c r="AO23" s="139">
        <f t="shared" si="3"/>
        <v>0</v>
      </c>
      <c r="AP23" s="139">
        <f t="shared" si="3"/>
        <v>0</v>
      </c>
      <c r="AQ23" s="139">
        <f t="shared" si="3"/>
        <v>0</v>
      </c>
      <c r="AR23" s="139">
        <f t="shared" si="3"/>
        <v>0</v>
      </c>
      <c r="AS23" s="139">
        <f t="shared" si="3"/>
        <v>0</v>
      </c>
      <c r="AT23" s="139">
        <f t="shared" si="3"/>
        <v>0</v>
      </c>
      <c r="AU23" s="139">
        <f t="shared" si="3"/>
        <v>0</v>
      </c>
      <c r="AV23" s="139">
        <f t="shared" si="3"/>
        <v>0</v>
      </c>
      <c r="AW23" s="139">
        <f t="shared" si="3"/>
        <v>0</v>
      </c>
      <c r="AX23" s="139">
        <f t="shared" si="3"/>
        <v>0</v>
      </c>
      <c r="AY23" s="139">
        <f t="shared" si="3"/>
        <v>0</v>
      </c>
    </row>
    <row r="24" spans="1:51" ht="31.5">
      <c r="A24" s="138" t="s">
        <v>23</v>
      </c>
      <c r="B24" s="18" t="str">
        <f>'Форма 1'!C24</f>
        <v>Реконструкция, модернизация, техническое перевооружение, всего</v>
      </c>
      <c r="C24" s="68" t="str">
        <f>'Форма 1'!D24</f>
        <v>Г</v>
      </c>
      <c r="D24" s="139">
        <f t="shared" ref="D24:E24" si="4">D55</f>
        <v>0</v>
      </c>
      <c r="E24" s="139">
        <f t="shared" si="4"/>
        <v>0</v>
      </c>
      <c r="F24" s="139">
        <f t="shared" ref="F24:AY24" si="5">F55</f>
        <v>0</v>
      </c>
      <c r="G24" s="139">
        <f t="shared" si="5"/>
        <v>0</v>
      </c>
      <c r="H24" s="139">
        <f t="shared" si="5"/>
        <v>0</v>
      </c>
      <c r="I24" s="139">
        <f t="shared" si="5"/>
        <v>0</v>
      </c>
      <c r="J24" s="139">
        <f t="shared" si="5"/>
        <v>0</v>
      </c>
      <c r="K24" s="139">
        <f t="shared" si="5"/>
        <v>0</v>
      </c>
      <c r="L24" s="139">
        <f t="shared" si="5"/>
        <v>0</v>
      </c>
      <c r="M24" s="139">
        <f t="shared" si="5"/>
        <v>0</v>
      </c>
      <c r="N24" s="139">
        <f t="shared" si="5"/>
        <v>0</v>
      </c>
      <c r="O24" s="139">
        <f t="shared" si="5"/>
        <v>0</v>
      </c>
      <c r="P24" s="139">
        <f t="shared" si="5"/>
        <v>0</v>
      </c>
      <c r="Q24" s="139">
        <f t="shared" si="5"/>
        <v>0</v>
      </c>
      <c r="R24" s="139">
        <f t="shared" si="5"/>
        <v>0</v>
      </c>
      <c r="S24" s="139">
        <f t="shared" si="5"/>
        <v>0</v>
      </c>
      <c r="T24" s="139">
        <f t="shared" si="5"/>
        <v>0</v>
      </c>
      <c r="U24" s="139">
        <f t="shared" si="5"/>
        <v>0</v>
      </c>
      <c r="V24" s="139">
        <f t="shared" si="5"/>
        <v>0</v>
      </c>
      <c r="W24" s="139">
        <f t="shared" si="5"/>
        <v>0</v>
      </c>
      <c r="X24" s="139">
        <f t="shared" si="5"/>
        <v>0</v>
      </c>
      <c r="Y24" s="139">
        <f t="shared" si="5"/>
        <v>0</v>
      </c>
      <c r="Z24" s="139">
        <f t="shared" si="5"/>
        <v>0</v>
      </c>
      <c r="AA24" s="139">
        <f t="shared" si="5"/>
        <v>0</v>
      </c>
      <c r="AB24" s="139">
        <f t="shared" si="5"/>
        <v>0</v>
      </c>
      <c r="AC24" s="139">
        <f t="shared" si="5"/>
        <v>0</v>
      </c>
      <c r="AD24" s="139">
        <f t="shared" si="5"/>
        <v>0</v>
      </c>
      <c r="AE24" s="139">
        <f t="shared" si="5"/>
        <v>0</v>
      </c>
      <c r="AF24" s="139">
        <f t="shared" si="5"/>
        <v>0</v>
      </c>
      <c r="AG24" s="139">
        <f t="shared" si="5"/>
        <v>0</v>
      </c>
      <c r="AH24" s="139">
        <f t="shared" si="5"/>
        <v>0</v>
      </c>
      <c r="AI24" s="139">
        <f t="shared" si="5"/>
        <v>0</v>
      </c>
      <c r="AJ24" s="139">
        <f t="shared" si="5"/>
        <v>0</v>
      </c>
      <c r="AK24" s="139">
        <f t="shared" si="5"/>
        <v>0</v>
      </c>
      <c r="AL24" s="139">
        <f t="shared" si="5"/>
        <v>0</v>
      </c>
      <c r="AM24" s="139">
        <f t="shared" si="5"/>
        <v>0</v>
      </c>
      <c r="AN24" s="139">
        <f t="shared" si="5"/>
        <v>0</v>
      </c>
      <c r="AO24" s="139">
        <f t="shared" si="5"/>
        <v>0</v>
      </c>
      <c r="AP24" s="139">
        <f t="shared" si="5"/>
        <v>0</v>
      </c>
      <c r="AQ24" s="139">
        <f t="shared" si="5"/>
        <v>0</v>
      </c>
      <c r="AR24" s="139">
        <f t="shared" si="5"/>
        <v>0</v>
      </c>
      <c r="AS24" s="139">
        <f t="shared" si="5"/>
        <v>0</v>
      </c>
      <c r="AT24" s="139">
        <f t="shared" si="5"/>
        <v>0</v>
      </c>
      <c r="AU24" s="139">
        <f t="shared" si="5"/>
        <v>0</v>
      </c>
      <c r="AV24" s="139">
        <f t="shared" si="5"/>
        <v>0</v>
      </c>
      <c r="AW24" s="139">
        <f t="shared" si="5"/>
        <v>0</v>
      </c>
      <c r="AX24" s="139">
        <f t="shared" si="5"/>
        <v>0</v>
      </c>
      <c r="AY24" s="139">
        <f t="shared" si="5"/>
        <v>0</v>
      </c>
    </row>
    <row r="25" spans="1:51" ht="47.25">
      <c r="A25" s="138" t="s">
        <v>25</v>
      </c>
      <c r="B25" s="18" t="str">
        <f>'Форма 1'!C25</f>
        <v>Инвестиционные проекты, реализация которых обуславливается схемами и программами перспективного развития электроэнергетики, всего</v>
      </c>
      <c r="C25" s="68" t="str">
        <f>'Форма 1'!D25</f>
        <v>Г</v>
      </c>
      <c r="D25" s="139">
        <f t="shared" ref="D25:E25" si="6">D85</f>
        <v>0</v>
      </c>
      <c r="E25" s="139">
        <f t="shared" si="6"/>
        <v>0</v>
      </c>
      <c r="F25" s="139">
        <f t="shared" ref="F25:AY25" si="7">F85</f>
        <v>0</v>
      </c>
      <c r="G25" s="139">
        <f t="shared" si="7"/>
        <v>0</v>
      </c>
      <c r="H25" s="139">
        <f t="shared" si="7"/>
        <v>0</v>
      </c>
      <c r="I25" s="139">
        <f t="shared" si="7"/>
        <v>0</v>
      </c>
      <c r="J25" s="139">
        <f t="shared" si="7"/>
        <v>0</v>
      </c>
      <c r="K25" s="139">
        <f t="shared" si="7"/>
        <v>0</v>
      </c>
      <c r="L25" s="139">
        <f t="shared" si="7"/>
        <v>0</v>
      </c>
      <c r="M25" s="139">
        <f t="shared" si="7"/>
        <v>0</v>
      </c>
      <c r="N25" s="139">
        <f t="shared" si="7"/>
        <v>0</v>
      </c>
      <c r="O25" s="139">
        <f t="shared" si="7"/>
        <v>0</v>
      </c>
      <c r="P25" s="139">
        <f t="shared" si="7"/>
        <v>0</v>
      </c>
      <c r="Q25" s="139">
        <f t="shared" si="7"/>
        <v>0</v>
      </c>
      <c r="R25" s="139">
        <f t="shared" si="7"/>
        <v>0</v>
      </c>
      <c r="S25" s="139">
        <f t="shared" si="7"/>
        <v>0</v>
      </c>
      <c r="T25" s="139">
        <f t="shared" si="7"/>
        <v>0</v>
      </c>
      <c r="U25" s="139">
        <f t="shared" si="7"/>
        <v>0</v>
      </c>
      <c r="V25" s="139">
        <f t="shared" si="7"/>
        <v>0</v>
      </c>
      <c r="W25" s="139">
        <f t="shared" si="7"/>
        <v>0</v>
      </c>
      <c r="X25" s="139">
        <f t="shared" si="7"/>
        <v>0</v>
      </c>
      <c r="Y25" s="139">
        <f t="shared" si="7"/>
        <v>0</v>
      </c>
      <c r="Z25" s="139">
        <f t="shared" si="7"/>
        <v>0</v>
      </c>
      <c r="AA25" s="139">
        <f t="shared" si="7"/>
        <v>0</v>
      </c>
      <c r="AB25" s="139">
        <f t="shared" si="7"/>
        <v>0</v>
      </c>
      <c r="AC25" s="139">
        <f t="shared" si="7"/>
        <v>0</v>
      </c>
      <c r="AD25" s="139">
        <f t="shared" si="7"/>
        <v>0</v>
      </c>
      <c r="AE25" s="139">
        <f t="shared" si="7"/>
        <v>0</v>
      </c>
      <c r="AF25" s="139">
        <f t="shared" si="7"/>
        <v>0</v>
      </c>
      <c r="AG25" s="139">
        <f t="shared" si="7"/>
        <v>0</v>
      </c>
      <c r="AH25" s="139">
        <f t="shared" si="7"/>
        <v>0</v>
      </c>
      <c r="AI25" s="139">
        <f t="shared" si="7"/>
        <v>0</v>
      </c>
      <c r="AJ25" s="139">
        <f t="shared" si="7"/>
        <v>0</v>
      </c>
      <c r="AK25" s="139">
        <f t="shared" si="7"/>
        <v>0</v>
      </c>
      <c r="AL25" s="139">
        <f t="shared" si="7"/>
        <v>0</v>
      </c>
      <c r="AM25" s="139">
        <f t="shared" si="7"/>
        <v>0</v>
      </c>
      <c r="AN25" s="139">
        <f t="shared" si="7"/>
        <v>0</v>
      </c>
      <c r="AO25" s="139">
        <f t="shared" si="7"/>
        <v>0</v>
      </c>
      <c r="AP25" s="139">
        <f t="shared" si="7"/>
        <v>0</v>
      </c>
      <c r="AQ25" s="139">
        <f t="shared" si="7"/>
        <v>0</v>
      </c>
      <c r="AR25" s="139">
        <f t="shared" si="7"/>
        <v>0</v>
      </c>
      <c r="AS25" s="139">
        <f t="shared" si="7"/>
        <v>0</v>
      </c>
      <c r="AT25" s="139">
        <f t="shared" si="7"/>
        <v>0</v>
      </c>
      <c r="AU25" s="139">
        <f t="shared" si="7"/>
        <v>0</v>
      </c>
      <c r="AV25" s="139">
        <f t="shared" si="7"/>
        <v>0</v>
      </c>
      <c r="AW25" s="139">
        <f t="shared" si="7"/>
        <v>0</v>
      </c>
      <c r="AX25" s="139">
        <f t="shared" si="7"/>
        <v>0</v>
      </c>
      <c r="AY25" s="139">
        <f t="shared" si="7"/>
        <v>0</v>
      </c>
    </row>
    <row r="26" spans="1:51" ht="31.5">
      <c r="A26" s="138" t="s">
        <v>27</v>
      </c>
      <c r="B26" s="18" t="str">
        <f>'Форма 1'!C26</f>
        <v>Прочее новое строительство объектов электросетевого хозяйства, всего</v>
      </c>
      <c r="C26" s="68" t="str">
        <f>'Форма 1'!D26</f>
        <v>Г</v>
      </c>
      <c r="D26" s="139">
        <f t="shared" ref="D26:E26" si="8">D88</f>
        <v>0</v>
      </c>
      <c r="E26" s="139">
        <f t="shared" si="8"/>
        <v>0</v>
      </c>
      <c r="F26" s="139">
        <f t="shared" ref="F26:AY28" si="9">F88</f>
        <v>0</v>
      </c>
      <c r="G26" s="139">
        <f t="shared" si="9"/>
        <v>0</v>
      </c>
      <c r="H26" s="139">
        <f t="shared" si="9"/>
        <v>0</v>
      </c>
      <c r="I26" s="139">
        <f t="shared" si="9"/>
        <v>0</v>
      </c>
      <c r="J26" s="139">
        <f t="shared" si="9"/>
        <v>0</v>
      </c>
      <c r="K26" s="139">
        <f t="shared" si="9"/>
        <v>0</v>
      </c>
      <c r="L26" s="139">
        <f t="shared" si="9"/>
        <v>0</v>
      </c>
      <c r="M26" s="139">
        <f t="shared" si="9"/>
        <v>0</v>
      </c>
      <c r="N26" s="139">
        <f t="shared" si="9"/>
        <v>0</v>
      </c>
      <c r="O26" s="139">
        <f t="shared" si="9"/>
        <v>0</v>
      </c>
      <c r="P26" s="139">
        <f t="shared" si="9"/>
        <v>0</v>
      </c>
      <c r="Q26" s="139">
        <f t="shared" si="9"/>
        <v>0</v>
      </c>
      <c r="R26" s="139">
        <f t="shared" si="9"/>
        <v>0</v>
      </c>
      <c r="S26" s="139">
        <f t="shared" si="9"/>
        <v>0</v>
      </c>
      <c r="T26" s="139">
        <f t="shared" si="9"/>
        <v>0</v>
      </c>
      <c r="U26" s="139">
        <f t="shared" si="9"/>
        <v>0</v>
      </c>
      <c r="V26" s="139">
        <f t="shared" si="9"/>
        <v>0</v>
      </c>
      <c r="W26" s="139">
        <f t="shared" si="9"/>
        <v>0</v>
      </c>
      <c r="X26" s="139">
        <f t="shared" si="9"/>
        <v>0</v>
      </c>
      <c r="Y26" s="139">
        <f t="shared" si="9"/>
        <v>0</v>
      </c>
      <c r="Z26" s="139">
        <f t="shared" si="9"/>
        <v>0</v>
      </c>
      <c r="AA26" s="139">
        <f t="shared" si="9"/>
        <v>0</v>
      </c>
      <c r="AB26" s="139">
        <f t="shared" si="9"/>
        <v>0</v>
      </c>
      <c r="AC26" s="139">
        <f t="shared" si="9"/>
        <v>0</v>
      </c>
      <c r="AD26" s="139">
        <f t="shared" si="9"/>
        <v>0</v>
      </c>
      <c r="AE26" s="139">
        <f t="shared" si="9"/>
        <v>0</v>
      </c>
      <c r="AF26" s="139">
        <f t="shared" si="9"/>
        <v>0</v>
      </c>
      <c r="AG26" s="139">
        <f t="shared" si="9"/>
        <v>0</v>
      </c>
      <c r="AH26" s="139">
        <f t="shared" si="9"/>
        <v>0</v>
      </c>
      <c r="AI26" s="139">
        <f t="shared" si="9"/>
        <v>0</v>
      </c>
      <c r="AJ26" s="139">
        <f t="shared" si="9"/>
        <v>0</v>
      </c>
      <c r="AK26" s="139">
        <f t="shared" si="9"/>
        <v>0</v>
      </c>
      <c r="AL26" s="139">
        <f t="shared" si="9"/>
        <v>0</v>
      </c>
      <c r="AM26" s="139">
        <f t="shared" si="9"/>
        <v>0</v>
      </c>
      <c r="AN26" s="139">
        <f t="shared" si="9"/>
        <v>0</v>
      </c>
      <c r="AO26" s="139">
        <f t="shared" si="9"/>
        <v>0</v>
      </c>
      <c r="AP26" s="139">
        <f t="shared" si="9"/>
        <v>0</v>
      </c>
      <c r="AQ26" s="139">
        <f t="shared" si="9"/>
        <v>0</v>
      </c>
      <c r="AR26" s="139">
        <f t="shared" si="9"/>
        <v>0</v>
      </c>
      <c r="AS26" s="139">
        <f t="shared" si="9"/>
        <v>0</v>
      </c>
      <c r="AT26" s="139">
        <f t="shared" si="9"/>
        <v>0</v>
      </c>
      <c r="AU26" s="139">
        <f t="shared" si="9"/>
        <v>0</v>
      </c>
      <c r="AV26" s="139">
        <f t="shared" si="9"/>
        <v>0</v>
      </c>
      <c r="AW26" s="139">
        <f t="shared" si="9"/>
        <v>0</v>
      </c>
      <c r="AX26" s="139">
        <f t="shared" si="9"/>
        <v>0</v>
      </c>
      <c r="AY26" s="139">
        <f t="shared" si="9"/>
        <v>0</v>
      </c>
    </row>
    <row r="27" spans="1:51" ht="31.5">
      <c r="A27" s="138" t="s">
        <v>29</v>
      </c>
      <c r="B27" s="18" t="str">
        <f>'Форма 1'!C27</f>
        <v>Покупка земельных участков для целей реализации инвестиционных проектов, всего</v>
      </c>
      <c r="C27" s="68" t="str">
        <f>'Форма 1'!D27</f>
        <v>Г</v>
      </c>
      <c r="D27" s="139">
        <f t="shared" ref="D27:E28" si="10">D89</f>
        <v>0</v>
      </c>
      <c r="E27" s="139">
        <f t="shared" si="10"/>
        <v>0</v>
      </c>
      <c r="F27" s="139">
        <f t="shared" ref="F27:AY27" si="11">F89</f>
        <v>0</v>
      </c>
      <c r="G27" s="139">
        <f t="shared" si="11"/>
        <v>0</v>
      </c>
      <c r="H27" s="139">
        <f t="shared" si="11"/>
        <v>0</v>
      </c>
      <c r="I27" s="139">
        <f t="shared" si="11"/>
        <v>0</v>
      </c>
      <c r="J27" s="139">
        <f t="shared" si="9"/>
        <v>0</v>
      </c>
      <c r="K27" s="139">
        <f t="shared" si="9"/>
        <v>0</v>
      </c>
      <c r="L27" s="139">
        <f t="shared" si="9"/>
        <v>0</v>
      </c>
      <c r="M27" s="139">
        <f t="shared" si="9"/>
        <v>0</v>
      </c>
      <c r="N27" s="139">
        <f t="shared" si="11"/>
        <v>0</v>
      </c>
      <c r="O27" s="139">
        <f t="shared" si="11"/>
        <v>0</v>
      </c>
      <c r="P27" s="139">
        <f t="shared" si="11"/>
        <v>0</v>
      </c>
      <c r="Q27" s="139">
        <f t="shared" si="11"/>
        <v>0</v>
      </c>
      <c r="R27" s="139">
        <f t="shared" si="11"/>
        <v>0</v>
      </c>
      <c r="S27" s="139">
        <f t="shared" si="11"/>
        <v>0</v>
      </c>
      <c r="T27" s="139">
        <f t="shared" si="11"/>
        <v>0</v>
      </c>
      <c r="U27" s="139">
        <f t="shared" si="11"/>
        <v>0</v>
      </c>
      <c r="V27" s="139">
        <f t="shared" si="11"/>
        <v>0</v>
      </c>
      <c r="W27" s="139">
        <f t="shared" si="11"/>
        <v>0</v>
      </c>
      <c r="X27" s="139">
        <f t="shared" si="11"/>
        <v>0</v>
      </c>
      <c r="Y27" s="139">
        <f t="shared" si="11"/>
        <v>0</v>
      </c>
      <c r="Z27" s="139">
        <f t="shared" si="11"/>
        <v>0</v>
      </c>
      <c r="AA27" s="139">
        <f t="shared" si="11"/>
        <v>0</v>
      </c>
      <c r="AB27" s="139">
        <f t="shared" si="11"/>
        <v>0</v>
      </c>
      <c r="AC27" s="139">
        <f t="shared" si="11"/>
        <v>0</v>
      </c>
      <c r="AD27" s="139">
        <f t="shared" si="11"/>
        <v>0</v>
      </c>
      <c r="AE27" s="139">
        <f t="shared" si="11"/>
        <v>0</v>
      </c>
      <c r="AF27" s="139">
        <f t="shared" si="11"/>
        <v>0</v>
      </c>
      <c r="AG27" s="139">
        <f t="shared" si="11"/>
        <v>0</v>
      </c>
      <c r="AH27" s="139">
        <f t="shared" si="11"/>
        <v>0</v>
      </c>
      <c r="AI27" s="139">
        <f t="shared" si="11"/>
        <v>0</v>
      </c>
      <c r="AJ27" s="139">
        <f t="shared" si="11"/>
        <v>0</v>
      </c>
      <c r="AK27" s="139">
        <f t="shared" si="11"/>
        <v>0</v>
      </c>
      <c r="AL27" s="139">
        <f t="shared" si="11"/>
        <v>0</v>
      </c>
      <c r="AM27" s="139">
        <f t="shared" si="11"/>
        <v>0</v>
      </c>
      <c r="AN27" s="139">
        <f t="shared" si="11"/>
        <v>0</v>
      </c>
      <c r="AO27" s="139">
        <f t="shared" si="11"/>
        <v>0</v>
      </c>
      <c r="AP27" s="139">
        <f t="shared" si="11"/>
        <v>0</v>
      </c>
      <c r="AQ27" s="139">
        <f t="shared" si="11"/>
        <v>0</v>
      </c>
      <c r="AR27" s="139">
        <f t="shared" si="11"/>
        <v>0</v>
      </c>
      <c r="AS27" s="139">
        <f t="shared" si="11"/>
        <v>0</v>
      </c>
      <c r="AT27" s="139">
        <f t="shared" si="11"/>
        <v>0</v>
      </c>
      <c r="AU27" s="139">
        <f t="shared" si="11"/>
        <v>0</v>
      </c>
      <c r="AV27" s="139">
        <f t="shared" si="11"/>
        <v>0</v>
      </c>
      <c r="AW27" s="139">
        <f t="shared" si="11"/>
        <v>0</v>
      </c>
      <c r="AX27" s="139">
        <f t="shared" si="11"/>
        <v>0</v>
      </c>
      <c r="AY27" s="139">
        <f t="shared" si="11"/>
        <v>0</v>
      </c>
    </row>
    <row r="28" spans="1:51" ht="15.75">
      <c r="A28" s="138" t="s">
        <v>31</v>
      </c>
      <c r="B28" s="18" t="str">
        <f>'Форма 1'!C28</f>
        <v>Прочие инвестиционные проекты, всего</v>
      </c>
      <c r="C28" s="68" t="str">
        <f>'Форма 1'!D28</f>
        <v>Г</v>
      </c>
      <c r="D28" s="139">
        <f t="shared" si="10"/>
        <v>0</v>
      </c>
      <c r="E28" s="139">
        <f t="shared" si="10"/>
        <v>0</v>
      </c>
      <c r="F28" s="139">
        <f t="shared" ref="F28:AY28" si="12">F90</f>
        <v>0</v>
      </c>
      <c r="G28" s="139">
        <f t="shared" si="12"/>
        <v>0</v>
      </c>
      <c r="H28" s="139">
        <f t="shared" si="12"/>
        <v>0</v>
      </c>
      <c r="I28" s="139">
        <f t="shared" si="12"/>
        <v>0</v>
      </c>
      <c r="J28" s="139">
        <f t="shared" si="9"/>
        <v>0</v>
      </c>
      <c r="K28" s="139">
        <f t="shared" si="9"/>
        <v>0</v>
      </c>
      <c r="L28" s="139">
        <f t="shared" si="9"/>
        <v>0</v>
      </c>
      <c r="M28" s="139">
        <f t="shared" si="9"/>
        <v>0</v>
      </c>
      <c r="N28" s="139">
        <f t="shared" si="12"/>
        <v>0</v>
      </c>
      <c r="O28" s="139">
        <f t="shared" si="12"/>
        <v>0</v>
      </c>
      <c r="P28" s="139">
        <f t="shared" si="12"/>
        <v>0</v>
      </c>
      <c r="Q28" s="139">
        <f t="shared" si="12"/>
        <v>0</v>
      </c>
      <c r="R28" s="139">
        <f t="shared" si="12"/>
        <v>0</v>
      </c>
      <c r="S28" s="139">
        <f t="shared" si="12"/>
        <v>0</v>
      </c>
      <c r="T28" s="139">
        <f t="shared" si="12"/>
        <v>0</v>
      </c>
      <c r="U28" s="139">
        <f t="shared" si="12"/>
        <v>0</v>
      </c>
      <c r="V28" s="139">
        <f t="shared" si="12"/>
        <v>0</v>
      </c>
      <c r="W28" s="139">
        <f t="shared" si="12"/>
        <v>0</v>
      </c>
      <c r="X28" s="139">
        <f t="shared" si="12"/>
        <v>0</v>
      </c>
      <c r="Y28" s="139">
        <f t="shared" si="12"/>
        <v>0</v>
      </c>
      <c r="Z28" s="139">
        <f t="shared" si="12"/>
        <v>0</v>
      </c>
      <c r="AA28" s="139">
        <f t="shared" si="12"/>
        <v>0</v>
      </c>
      <c r="AB28" s="139">
        <f t="shared" si="12"/>
        <v>0</v>
      </c>
      <c r="AC28" s="139">
        <f t="shared" si="12"/>
        <v>0</v>
      </c>
      <c r="AD28" s="139">
        <f t="shared" si="12"/>
        <v>0</v>
      </c>
      <c r="AE28" s="139">
        <f t="shared" si="12"/>
        <v>0</v>
      </c>
      <c r="AF28" s="139">
        <f t="shared" si="12"/>
        <v>0</v>
      </c>
      <c r="AG28" s="139">
        <f t="shared" si="12"/>
        <v>0</v>
      </c>
      <c r="AH28" s="139">
        <f t="shared" si="12"/>
        <v>0</v>
      </c>
      <c r="AI28" s="139">
        <f t="shared" si="12"/>
        <v>0</v>
      </c>
      <c r="AJ28" s="139">
        <f t="shared" si="12"/>
        <v>0</v>
      </c>
      <c r="AK28" s="139">
        <f t="shared" si="12"/>
        <v>0</v>
      </c>
      <c r="AL28" s="139">
        <f t="shared" si="12"/>
        <v>0</v>
      </c>
      <c r="AM28" s="139">
        <f t="shared" si="12"/>
        <v>0</v>
      </c>
      <c r="AN28" s="139">
        <f t="shared" si="12"/>
        <v>0</v>
      </c>
      <c r="AO28" s="139">
        <f t="shared" si="12"/>
        <v>0</v>
      </c>
      <c r="AP28" s="139">
        <f t="shared" si="12"/>
        <v>0</v>
      </c>
      <c r="AQ28" s="139">
        <f t="shared" si="12"/>
        <v>0</v>
      </c>
      <c r="AR28" s="139">
        <f t="shared" si="12"/>
        <v>0</v>
      </c>
      <c r="AS28" s="139">
        <f t="shared" si="12"/>
        <v>0</v>
      </c>
      <c r="AT28" s="139">
        <f t="shared" si="12"/>
        <v>0</v>
      </c>
      <c r="AU28" s="139">
        <f t="shared" si="12"/>
        <v>0</v>
      </c>
      <c r="AV28" s="139">
        <f t="shared" si="12"/>
        <v>0</v>
      </c>
      <c r="AW28" s="139">
        <f t="shared" si="12"/>
        <v>0</v>
      </c>
      <c r="AX28" s="139">
        <f t="shared" si="12"/>
        <v>0</v>
      </c>
      <c r="AY28" s="139">
        <f t="shared" si="12"/>
        <v>0</v>
      </c>
    </row>
    <row r="29" spans="1:51" ht="15.75">
      <c r="A29" s="138" t="s">
        <v>33</v>
      </c>
      <c r="B29" s="18" t="str">
        <f>'Форма 1'!C29</f>
        <v>Республика Саха (Якутия)</v>
      </c>
      <c r="C29" s="23" t="str">
        <f>'Форма 1'!D29</f>
        <v>Г</v>
      </c>
      <c r="D29" s="139">
        <f>D30+D55+D85+D88+D89+D90</f>
        <v>0</v>
      </c>
      <c r="E29" s="139">
        <f t="shared" ref="E29" si="13">E30+E55+E85+E88+E89+E90</f>
        <v>0</v>
      </c>
      <c r="F29" s="139">
        <f t="shared" ref="F29:AY29" si="14">F30+F55+F85+F88+F89+F90</f>
        <v>0</v>
      </c>
      <c r="G29" s="139">
        <f t="shared" si="14"/>
        <v>0</v>
      </c>
      <c r="H29" s="139">
        <f t="shared" si="14"/>
        <v>0</v>
      </c>
      <c r="I29" s="139">
        <f t="shared" si="14"/>
        <v>0</v>
      </c>
      <c r="J29" s="139">
        <f t="shared" si="14"/>
        <v>0</v>
      </c>
      <c r="K29" s="139">
        <f t="shared" si="14"/>
        <v>5.6069999999999993</v>
      </c>
      <c r="L29" s="139">
        <f t="shared" si="14"/>
        <v>0</v>
      </c>
      <c r="M29" s="139">
        <f t="shared" si="14"/>
        <v>0.95599999999999996</v>
      </c>
      <c r="N29" s="139">
        <f t="shared" si="14"/>
        <v>0</v>
      </c>
      <c r="O29" s="139">
        <f t="shared" si="14"/>
        <v>0</v>
      </c>
      <c r="P29" s="139">
        <f t="shared" si="14"/>
        <v>0</v>
      </c>
      <c r="Q29" s="139">
        <f t="shared" si="14"/>
        <v>0</v>
      </c>
      <c r="R29" s="139">
        <f t="shared" si="14"/>
        <v>0</v>
      </c>
      <c r="S29" s="139">
        <f t="shared" si="14"/>
        <v>0</v>
      </c>
      <c r="T29" s="139">
        <f t="shared" si="14"/>
        <v>0</v>
      </c>
      <c r="U29" s="139">
        <f t="shared" si="14"/>
        <v>0</v>
      </c>
      <c r="V29" s="139">
        <f t="shared" si="14"/>
        <v>0</v>
      </c>
      <c r="W29" s="139">
        <f t="shared" si="14"/>
        <v>0</v>
      </c>
      <c r="X29" s="139">
        <f t="shared" si="14"/>
        <v>0</v>
      </c>
      <c r="Y29" s="139">
        <f t="shared" si="14"/>
        <v>0</v>
      </c>
      <c r="Z29" s="139">
        <f t="shared" si="14"/>
        <v>0</v>
      </c>
      <c r="AA29" s="139">
        <f t="shared" si="14"/>
        <v>0</v>
      </c>
      <c r="AB29" s="139">
        <f t="shared" si="14"/>
        <v>0</v>
      </c>
      <c r="AC29" s="139">
        <f t="shared" si="14"/>
        <v>0</v>
      </c>
      <c r="AD29" s="139">
        <f t="shared" si="14"/>
        <v>0</v>
      </c>
      <c r="AE29" s="139">
        <f t="shared" si="14"/>
        <v>0</v>
      </c>
      <c r="AF29" s="139">
        <f t="shared" si="14"/>
        <v>0</v>
      </c>
      <c r="AG29" s="139">
        <f t="shared" si="14"/>
        <v>0</v>
      </c>
      <c r="AH29" s="139">
        <f t="shared" si="14"/>
        <v>0</v>
      </c>
      <c r="AI29" s="139">
        <f t="shared" si="14"/>
        <v>0</v>
      </c>
      <c r="AJ29" s="139">
        <f t="shared" si="14"/>
        <v>0</v>
      </c>
      <c r="AK29" s="139">
        <f t="shared" si="14"/>
        <v>0</v>
      </c>
      <c r="AL29" s="139">
        <f t="shared" si="14"/>
        <v>0</v>
      </c>
      <c r="AM29" s="139">
        <f t="shared" si="14"/>
        <v>0</v>
      </c>
      <c r="AN29" s="139">
        <f t="shared" si="14"/>
        <v>0</v>
      </c>
      <c r="AO29" s="139">
        <f t="shared" si="14"/>
        <v>0</v>
      </c>
      <c r="AP29" s="139">
        <f t="shared" si="14"/>
        <v>0</v>
      </c>
      <c r="AQ29" s="139">
        <f t="shared" si="14"/>
        <v>0</v>
      </c>
      <c r="AR29" s="139">
        <f t="shared" si="14"/>
        <v>0</v>
      </c>
      <c r="AS29" s="139">
        <f t="shared" si="14"/>
        <v>0</v>
      </c>
      <c r="AT29" s="139">
        <f t="shared" si="14"/>
        <v>0</v>
      </c>
      <c r="AU29" s="139">
        <f t="shared" si="14"/>
        <v>0</v>
      </c>
      <c r="AV29" s="139">
        <f t="shared" si="14"/>
        <v>0</v>
      </c>
      <c r="AW29" s="139">
        <f t="shared" si="14"/>
        <v>0</v>
      </c>
      <c r="AX29" s="139">
        <f t="shared" si="14"/>
        <v>0</v>
      </c>
      <c r="AY29" s="139">
        <f t="shared" si="14"/>
        <v>0</v>
      </c>
    </row>
    <row r="30" spans="1:51" ht="15.75">
      <c r="A30" s="142" t="s">
        <v>34</v>
      </c>
      <c r="B30" s="25" t="str">
        <f>'Форма 1'!C30</f>
        <v>Технологическое присоединение, всего, в том числе:</v>
      </c>
      <c r="C30" s="26" t="str">
        <f>'Форма 1'!D30</f>
        <v>Г</v>
      </c>
      <c r="D30" s="143">
        <f t="shared" ref="D30:E30" si="15">D31+D37+D40+D49</f>
        <v>0</v>
      </c>
      <c r="E30" s="143">
        <f t="shared" si="15"/>
        <v>0</v>
      </c>
      <c r="F30" s="143">
        <f t="shared" ref="F30:AY30" si="16">F31+F37+F40+F49</f>
        <v>0</v>
      </c>
      <c r="G30" s="143">
        <f t="shared" si="16"/>
        <v>0</v>
      </c>
      <c r="H30" s="143">
        <f t="shared" si="16"/>
        <v>0</v>
      </c>
      <c r="I30" s="143">
        <f t="shared" si="16"/>
        <v>0</v>
      </c>
      <c r="J30" s="143">
        <f t="shared" si="16"/>
        <v>0</v>
      </c>
      <c r="K30" s="143">
        <f t="shared" si="16"/>
        <v>5.6069999999999993</v>
      </c>
      <c r="L30" s="143">
        <f t="shared" si="16"/>
        <v>0</v>
      </c>
      <c r="M30" s="143">
        <f t="shared" si="16"/>
        <v>0.95599999999999996</v>
      </c>
      <c r="N30" s="143">
        <f t="shared" si="16"/>
        <v>0</v>
      </c>
      <c r="O30" s="143">
        <f t="shared" si="16"/>
        <v>0</v>
      </c>
      <c r="P30" s="143">
        <f t="shared" si="16"/>
        <v>0</v>
      </c>
      <c r="Q30" s="143">
        <f t="shared" si="16"/>
        <v>0</v>
      </c>
      <c r="R30" s="143">
        <f t="shared" si="16"/>
        <v>0</v>
      </c>
      <c r="S30" s="143">
        <f t="shared" si="16"/>
        <v>0</v>
      </c>
      <c r="T30" s="143">
        <f t="shared" si="16"/>
        <v>0</v>
      </c>
      <c r="U30" s="143">
        <f t="shared" si="16"/>
        <v>0</v>
      </c>
      <c r="V30" s="143">
        <f t="shared" si="16"/>
        <v>0</v>
      </c>
      <c r="W30" s="143">
        <f t="shared" si="16"/>
        <v>0</v>
      </c>
      <c r="X30" s="143">
        <f t="shared" si="16"/>
        <v>0</v>
      </c>
      <c r="Y30" s="143">
        <f t="shared" si="16"/>
        <v>0</v>
      </c>
      <c r="Z30" s="143">
        <f t="shared" si="16"/>
        <v>0</v>
      </c>
      <c r="AA30" s="143">
        <f t="shared" si="16"/>
        <v>0</v>
      </c>
      <c r="AB30" s="143">
        <f t="shared" si="16"/>
        <v>0</v>
      </c>
      <c r="AC30" s="143">
        <f t="shared" si="16"/>
        <v>0</v>
      </c>
      <c r="AD30" s="143">
        <f t="shared" si="16"/>
        <v>0</v>
      </c>
      <c r="AE30" s="143">
        <f t="shared" si="16"/>
        <v>0</v>
      </c>
      <c r="AF30" s="143">
        <f t="shared" si="16"/>
        <v>0</v>
      </c>
      <c r="AG30" s="143">
        <f t="shared" si="16"/>
        <v>0</v>
      </c>
      <c r="AH30" s="143">
        <f t="shared" si="16"/>
        <v>0</v>
      </c>
      <c r="AI30" s="143">
        <f t="shared" si="16"/>
        <v>0</v>
      </c>
      <c r="AJ30" s="143">
        <f t="shared" si="16"/>
        <v>0</v>
      </c>
      <c r="AK30" s="143">
        <f t="shared" si="16"/>
        <v>0</v>
      </c>
      <c r="AL30" s="143">
        <f t="shared" si="16"/>
        <v>0</v>
      </c>
      <c r="AM30" s="143">
        <f t="shared" si="16"/>
        <v>0</v>
      </c>
      <c r="AN30" s="143">
        <f t="shared" si="16"/>
        <v>0</v>
      </c>
      <c r="AO30" s="143">
        <f t="shared" si="16"/>
        <v>0</v>
      </c>
      <c r="AP30" s="143">
        <f t="shared" si="16"/>
        <v>0</v>
      </c>
      <c r="AQ30" s="143">
        <f t="shared" si="16"/>
        <v>0</v>
      </c>
      <c r="AR30" s="143">
        <f t="shared" si="16"/>
        <v>0</v>
      </c>
      <c r="AS30" s="143">
        <f t="shared" si="16"/>
        <v>0</v>
      </c>
      <c r="AT30" s="143">
        <f t="shared" si="16"/>
        <v>0</v>
      </c>
      <c r="AU30" s="143">
        <f t="shared" si="16"/>
        <v>0</v>
      </c>
      <c r="AV30" s="143">
        <f t="shared" si="16"/>
        <v>0</v>
      </c>
      <c r="AW30" s="143">
        <f t="shared" si="16"/>
        <v>0</v>
      </c>
      <c r="AX30" s="143">
        <f t="shared" si="16"/>
        <v>0</v>
      </c>
      <c r="AY30" s="143">
        <f t="shared" si="16"/>
        <v>0</v>
      </c>
    </row>
    <row r="31" spans="1:51" ht="31.5">
      <c r="A31" s="146" t="s">
        <v>36</v>
      </c>
      <c r="B31" s="31" t="str">
        <f>'Форма 1'!C31</f>
        <v>Технологическое присоединение энергопринимающих устройств потребителей, всего, в том числе:</v>
      </c>
      <c r="C31" s="32" t="str">
        <f>'Форма 1'!D31</f>
        <v>Г</v>
      </c>
      <c r="D31" s="147">
        <f t="shared" ref="D31:E31" si="17">D32+D33+D34</f>
        <v>0</v>
      </c>
      <c r="E31" s="147">
        <f t="shared" si="17"/>
        <v>0</v>
      </c>
      <c r="F31" s="147">
        <f t="shared" ref="F31:AY31" si="18">F32+F33+F34</f>
        <v>0</v>
      </c>
      <c r="G31" s="147">
        <f t="shared" si="18"/>
        <v>0</v>
      </c>
      <c r="H31" s="147">
        <f t="shared" si="18"/>
        <v>0</v>
      </c>
      <c r="I31" s="147">
        <f t="shared" si="18"/>
        <v>0</v>
      </c>
      <c r="J31" s="147">
        <f t="shared" si="18"/>
        <v>0</v>
      </c>
      <c r="K31" s="147">
        <f t="shared" si="18"/>
        <v>1.7919999999999998</v>
      </c>
      <c r="L31" s="147">
        <f t="shared" si="18"/>
        <v>0</v>
      </c>
      <c r="M31" s="147">
        <f t="shared" si="18"/>
        <v>0.95599999999999996</v>
      </c>
      <c r="N31" s="147">
        <f t="shared" si="18"/>
        <v>0</v>
      </c>
      <c r="O31" s="147">
        <f t="shared" si="18"/>
        <v>0</v>
      </c>
      <c r="P31" s="147">
        <f t="shared" si="18"/>
        <v>0</v>
      </c>
      <c r="Q31" s="147">
        <f t="shared" si="18"/>
        <v>0</v>
      </c>
      <c r="R31" s="147">
        <f t="shared" si="18"/>
        <v>0</v>
      </c>
      <c r="S31" s="147">
        <f t="shared" si="18"/>
        <v>0</v>
      </c>
      <c r="T31" s="147">
        <f t="shared" si="18"/>
        <v>0</v>
      </c>
      <c r="U31" s="147">
        <f t="shared" si="18"/>
        <v>0</v>
      </c>
      <c r="V31" s="147">
        <f t="shared" si="18"/>
        <v>0</v>
      </c>
      <c r="W31" s="147">
        <f t="shared" si="18"/>
        <v>0</v>
      </c>
      <c r="X31" s="147">
        <f t="shared" si="18"/>
        <v>0</v>
      </c>
      <c r="Y31" s="147">
        <f t="shared" si="18"/>
        <v>0</v>
      </c>
      <c r="Z31" s="147">
        <f t="shared" si="18"/>
        <v>0</v>
      </c>
      <c r="AA31" s="147">
        <f t="shared" si="18"/>
        <v>0</v>
      </c>
      <c r="AB31" s="147">
        <f t="shared" si="18"/>
        <v>0</v>
      </c>
      <c r="AC31" s="147">
        <f t="shared" si="18"/>
        <v>0</v>
      </c>
      <c r="AD31" s="147">
        <f t="shared" si="18"/>
        <v>0</v>
      </c>
      <c r="AE31" s="147">
        <f t="shared" si="18"/>
        <v>0</v>
      </c>
      <c r="AF31" s="147">
        <f t="shared" si="18"/>
        <v>0</v>
      </c>
      <c r="AG31" s="147">
        <f t="shared" si="18"/>
        <v>0</v>
      </c>
      <c r="AH31" s="147">
        <f t="shared" si="18"/>
        <v>0</v>
      </c>
      <c r="AI31" s="147">
        <f t="shared" si="18"/>
        <v>0</v>
      </c>
      <c r="AJ31" s="147">
        <f t="shared" si="18"/>
        <v>0</v>
      </c>
      <c r="AK31" s="147">
        <f t="shared" si="18"/>
        <v>0</v>
      </c>
      <c r="AL31" s="147">
        <f t="shared" si="18"/>
        <v>0</v>
      </c>
      <c r="AM31" s="147">
        <f t="shared" si="18"/>
        <v>0</v>
      </c>
      <c r="AN31" s="147">
        <f t="shared" si="18"/>
        <v>0</v>
      </c>
      <c r="AO31" s="147">
        <f t="shared" si="18"/>
        <v>0</v>
      </c>
      <c r="AP31" s="147">
        <f t="shared" si="18"/>
        <v>0</v>
      </c>
      <c r="AQ31" s="147">
        <f t="shared" si="18"/>
        <v>0</v>
      </c>
      <c r="AR31" s="147">
        <f t="shared" si="18"/>
        <v>0</v>
      </c>
      <c r="AS31" s="147">
        <f t="shared" si="18"/>
        <v>0</v>
      </c>
      <c r="AT31" s="147">
        <f t="shared" si="18"/>
        <v>0</v>
      </c>
      <c r="AU31" s="147">
        <f t="shared" si="18"/>
        <v>0</v>
      </c>
      <c r="AV31" s="147">
        <f t="shared" si="18"/>
        <v>0</v>
      </c>
      <c r="AW31" s="147">
        <f t="shared" si="18"/>
        <v>0</v>
      </c>
      <c r="AX31" s="147">
        <f t="shared" si="18"/>
        <v>0</v>
      </c>
      <c r="AY31" s="147">
        <f t="shared" si="18"/>
        <v>0</v>
      </c>
    </row>
    <row r="32" spans="1:51" ht="47.25">
      <c r="A32" s="150" t="s">
        <v>38</v>
      </c>
      <c r="B32" s="404" t="str">
        <f>'Форма 1'!C32</f>
        <v>Технологическое присоединение энергопринимающих устройств потребителей максимальной мощностью до 15 кВт включительно, всего (новое строительство), всего, в том числе:</v>
      </c>
      <c r="C32" s="405" t="str">
        <f>'Форма 1'!D32</f>
        <v>Г</v>
      </c>
      <c r="D32" s="263">
        <v>0</v>
      </c>
      <c r="E32" s="263">
        <v>0</v>
      </c>
      <c r="F32" s="263"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0.48</v>
      </c>
      <c r="L32" s="263">
        <v>0</v>
      </c>
      <c r="M32" s="263">
        <v>0.03</v>
      </c>
      <c r="N32" s="263">
        <v>0</v>
      </c>
      <c r="O32" s="263">
        <v>0</v>
      </c>
      <c r="P32" s="263">
        <v>0</v>
      </c>
      <c r="Q32" s="263">
        <v>0</v>
      </c>
      <c r="R32" s="263">
        <v>0</v>
      </c>
      <c r="S32" s="263">
        <v>0</v>
      </c>
      <c r="T32" s="263">
        <v>0</v>
      </c>
      <c r="U32" s="263">
        <v>0</v>
      </c>
      <c r="V32" s="263">
        <v>0</v>
      </c>
      <c r="W32" s="263">
        <v>0</v>
      </c>
      <c r="X32" s="263">
        <v>0</v>
      </c>
      <c r="Y32" s="263">
        <v>0</v>
      </c>
      <c r="Z32" s="263">
        <v>0</v>
      </c>
      <c r="AA32" s="263">
        <v>0</v>
      </c>
      <c r="AB32" s="263">
        <v>0</v>
      </c>
      <c r="AC32" s="263">
        <v>0</v>
      </c>
      <c r="AD32" s="263">
        <v>0</v>
      </c>
      <c r="AE32" s="263">
        <v>0</v>
      </c>
      <c r="AF32" s="263">
        <v>0</v>
      </c>
      <c r="AG32" s="263">
        <v>0</v>
      </c>
      <c r="AH32" s="263">
        <v>0</v>
      </c>
      <c r="AI32" s="263">
        <v>0</v>
      </c>
      <c r="AJ32" s="263">
        <v>0</v>
      </c>
      <c r="AK32" s="263">
        <v>0</v>
      </c>
      <c r="AL32" s="263">
        <v>0</v>
      </c>
      <c r="AM32" s="263">
        <v>0</v>
      </c>
      <c r="AN32" s="263">
        <v>0</v>
      </c>
      <c r="AO32" s="263">
        <v>0</v>
      </c>
      <c r="AP32" s="263">
        <v>0</v>
      </c>
      <c r="AQ32" s="263">
        <v>0</v>
      </c>
      <c r="AR32" s="263">
        <v>0</v>
      </c>
      <c r="AS32" s="263">
        <v>0</v>
      </c>
      <c r="AT32" s="263">
        <v>0</v>
      </c>
      <c r="AU32" s="263">
        <v>0</v>
      </c>
      <c r="AV32" s="263">
        <v>0</v>
      </c>
      <c r="AW32" s="263">
        <v>0</v>
      </c>
      <c r="AX32" s="263">
        <v>0</v>
      </c>
      <c r="AY32" s="263">
        <v>0</v>
      </c>
    </row>
    <row r="33" spans="1:51" ht="47.25">
      <c r="A33" s="150" t="s">
        <v>40</v>
      </c>
      <c r="B33" s="404" t="str">
        <f>'Форма 1'!C33</f>
        <v>Технологическое присоединение энергопринимающих устройств потребителей максимальной мощностью до 150 кВт включительно, всего (новое строительство), всего, в том числе:</v>
      </c>
      <c r="C33" s="405" t="str">
        <f>'Форма 1'!D33</f>
        <v>Г</v>
      </c>
      <c r="D33" s="263">
        <v>0</v>
      </c>
      <c r="E33" s="263">
        <v>0</v>
      </c>
      <c r="F33" s="263">
        <v>0</v>
      </c>
      <c r="G33" s="263">
        <v>0</v>
      </c>
      <c r="H33" s="263">
        <v>0</v>
      </c>
      <c r="I33" s="263">
        <v>0</v>
      </c>
      <c r="J33" s="263">
        <v>0</v>
      </c>
      <c r="K33" s="263">
        <v>0.56899999999999995</v>
      </c>
      <c r="L33" s="263">
        <v>0</v>
      </c>
      <c r="M33" s="263">
        <v>0.22</v>
      </c>
      <c r="N33" s="263">
        <v>0</v>
      </c>
      <c r="O33" s="263">
        <v>0</v>
      </c>
      <c r="P33" s="263">
        <v>0</v>
      </c>
      <c r="Q33" s="263">
        <v>0</v>
      </c>
      <c r="R33" s="263">
        <v>0</v>
      </c>
      <c r="S33" s="263">
        <v>0</v>
      </c>
      <c r="T33" s="263">
        <v>0</v>
      </c>
      <c r="U33" s="263">
        <v>0</v>
      </c>
      <c r="V33" s="263">
        <v>0</v>
      </c>
      <c r="W33" s="263">
        <v>0</v>
      </c>
      <c r="X33" s="263">
        <v>0</v>
      </c>
      <c r="Y33" s="263">
        <v>0</v>
      </c>
      <c r="Z33" s="263">
        <v>0</v>
      </c>
      <c r="AA33" s="263">
        <v>0</v>
      </c>
      <c r="AB33" s="263">
        <v>0</v>
      </c>
      <c r="AC33" s="263">
        <v>0</v>
      </c>
      <c r="AD33" s="263">
        <v>0</v>
      </c>
      <c r="AE33" s="263">
        <v>0</v>
      </c>
      <c r="AF33" s="263">
        <v>0</v>
      </c>
      <c r="AG33" s="263">
        <v>0</v>
      </c>
      <c r="AH33" s="263">
        <v>0</v>
      </c>
      <c r="AI33" s="263">
        <v>0</v>
      </c>
      <c r="AJ33" s="263">
        <v>0</v>
      </c>
      <c r="AK33" s="263">
        <v>0</v>
      </c>
      <c r="AL33" s="263">
        <v>0</v>
      </c>
      <c r="AM33" s="263">
        <v>0</v>
      </c>
      <c r="AN33" s="263">
        <v>0</v>
      </c>
      <c r="AO33" s="263">
        <v>0</v>
      </c>
      <c r="AP33" s="263">
        <v>0</v>
      </c>
      <c r="AQ33" s="263">
        <v>0</v>
      </c>
      <c r="AR33" s="263">
        <v>0</v>
      </c>
      <c r="AS33" s="263">
        <v>0</v>
      </c>
      <c r="AT33" s="263">
        <v>0</v>
      </c>
      <c r="AU33" s="263">
        <v>0</v>
      </c>
      <c r="AV33" s="263">
        <v>0</v>
      </c>
      <c r="AW33" s="263">
        <v>0</v>
      </c>
      <c r="AX33" s="263">
        <v>0</v>
      </c>
      <c r="AY33" s="263">
        <v>0</v>
      </c>
    </row>
    <row r="34" spans="1:51" ht="42.75" customHeight="1">
      <c r="A34" s="150" t="s">
        <v>42</v>
      </c>
      <c r="B34" s="411" t="str">
        <f>'Форма 1'!C34</f>
        <v>Технологическое присоединение энергопринимающих устройств потребителей свыше 150 кВт, всего, в том числе:</v>
      </c>
      <c r="C34" s="405" t="str">
        <f>'Форма 1'!D34</f>
        <v>Г</v>
      </c>
      <c r="D34" s="151">
        <f t="shared" ref="D34:E34" si="19">SUM(D35:D36)</f>
        <v>0</v>
      </c>
      <c r="E34" s="151">
        <f t="shared" si="19"/>
        <v>0</v>
      </c>
      <c r="F34" s="151">
        <f t="shared" ref="F34:AY34" si="20">SUM(F35:F36)</f>
        <v>0</v>
      </c>
      <c r="G34" s="151">
        <f t="shared" si="20"/>
        <v>0</v>
      </c>
      <c r="H34" s="151">
        <f t="shared" si="20"/>
        <v>0</v>
      </c>
      <c r="I34" s="151">
        <f t="shared" si="20"/>
        <v>0</v>
      </c>
      <c r="J34" s="151">
        <f t="shared" si="20"/>
        <v>0</v>
      </c>
      <c r="K34" s="151">
        <f t="shared" si="20"/>
        <v>0.74299999999999999</v>
      </c>
      <c r="L34" s="151">
        <f t="shared" si="20"/>
        <v>0</v>
      </c>
      <c r="M34" s="151">
        <f>SUM(M35:M36)</f>
        <v>0.70599999999999996</v>
      </c>
      <c r="N34" s="151">
        <f t="shared" si="20"/>
        <v>0</v>
      </c>
      <c r="O34" s="151">
        <f t="shared" si="20"/>
        <v>0</v>
      </c>
      <c r="P34" s="151">
        <f t="shared" si="20"/>
        <v>0</v>
      </c>
      <c r="Q34" s="151">
        <f t="shared" si="20"/>
        <v>0</v>
      </c>
      <c r="R34" s="151">
        <f t="shared" si="20"/>
        <v>0</v>
      </c>
      <c r="S34" s="151">
        <f t="shared" si="20"/>
        <v>0</v>
      </c>
      <c r="T34" s="151">
        <f t="shared" si="20"/>
        <v>0</v>
      </c>
      <c r="U34" s="151">
        <f t="shared" si="20"/>
        <v>0</v>
      </c>
      <c r="V34" s="151">
        <f t="shared" si="20"/>
        <v>0</v>
      </c>
      <c r="W34" s="151">
        <f t="shared" si="20"/>
        <v>0</v>
      </c>
      <c r="X34" s="151">
        <f t="shared" si="20"/>
        <v>0</v>
      </c>
      <c r="Y34" s="151">
        <f t="shared" si="20"/>
        <v>0</v>
      </c>
      <c r="Z34" s="151">
        <f t="shared" si="20"/>
        <v>0</v>
      </c>
      <c r="AA34" s="151">
        <f t="shared" si="20"/>
        <v>0</v>
      </c>
      <c r="AB34" s="151">
        <f t="shared" si="20"/>
        <v>0</v>
      </c>
      <c r="AC34" s="151">
        <f t="shared" si="20"/>
        <v>0</v>
      </c>
      <c r="AD34" s="151">
        <f t="shared" si="20"/>
        <v>0</v>
      </c>
      <c r="AE34" s="151">
        <f t="shared" si="20"/>
        <v>0</v>
      </c>
      <c r="AF34" s="151">
        <f t="shared" si="20"/>
        <v>0</v>
      </c>
      <c r="AG34" s="151">
        <f t="shared" si="20"/>
        <v>0</v>
      </c>
      <c r="AH34" s="151">
        <f t="shared" si="20"/>
        <v>0</v>
      </c>
      <c r="AI34" s="151">
        <f t="shared" si="20"/>
        <v>0</v>
      </c>
      <c r="AJ34" s="151">
        <f t="shared" si="20"/>
        <v>0</v>
      </c>
      <c r="AK34" s="151">
        <f t="shared" si="20"/>
        <v>0</v>
      </c>
      <c r="AL34" s="151">
        <f t="shared" si="20"/>
        <v>0</v>
      </c>
      <c r="AM34" s="151">
        <f t="shared" si="20"/>
        <v>0</v>
      </c>
      <c r="AN34" s="151">
        <f t="shared" si="20"/>
        <v>0</v>
      </c>
      <c r="AO34" s="151">
        <f t="shared" si="20"/>
        <v>0</v>
      </c>
      <c r="AP34" s="151">
        <f t="shared" si="20"/>
        <v>0</v>
      </c>
      <c r="AQ34" s="151">
        <f t="shared" si="20"/>
        <v>0</v>
      </c>
      <c r="AR34" s="151">
        <f t="shared" si="20"/>
        <v>0</v>
      </c>
      <c r="AS34" s="151">
        <f t="shared" si="20"/>
        <v>0</v>
      </c>
      <c r="AT34" s="151">
        <f t="shared" si="20"/>
        <v>0</v>
      </c>
      <c r="AU34" s="151">
        <f t="shared" si="20"/>
        <v>0</v>
      </c>
      <c r="AV34" s="151">
        <f t="shared" si="20"/>
        <v>0</v>
      </c>
      <c r="AW34" s="151">
        <f t="shared" si="20"/>
        <v>0</v>
      </c>
      <c r="AX34" s="151">
        <f t="shared" si="20"/>
        <v>0</v>
      </c>
      <c r="AY34" s="151">
        <f t="shared" si="20"/>
        <v>0</v>
      </c>
    </row>
    <row r="35" spans="1:51" s="175" customFormat="1" ht="31.5">
      <c r="A35" s="174" t="s">
        <v>42</v>
      </c>
      <c r="B35" s="46" t="str">
        <f>'Форма 1'!C35</f>
        <v>Строительство КЛ-0,4кВ от ТП-60 до зданий Лечебного блока "А" и Лечебного блока "Б" "НЦРБ" протяженностью 0,26 км</v>
      </c>
      <c r="C35" s="124" t="str">
        <f>'Форма 1'!D35</f>
        <v>К_5.2</v>
      </c>
      <c r="D35" s="263">
        <v>0</v>
      </c>
      <c r="E35" s="263">
        <v>0</v>
      </c>
      <c r="F35" s="263">
        <v>0</v>
      </c>
      <c r="G35" s="263">
        <v>0</v>
      </c>
      <c r="H35" s="263">
        <v>0</v>
      </c>
      <c r="I35" s="263">
        <v>0</v>
      </c>
      <c r="J35" s="263">
        <v>0</v>
      </c>
      <c r="K35" s="263">
        <v>0.26</v>
      </c>
      <c r="L35" s="263">
        <v>0</v>
      </c>
      <c r="M35" s="263">
        <v>0.4</v>
      </c>
      <c r="N35" s="263">
        <v>0</v>
      </c>
      <c r="O35" s="263">
        <v>0</v>
      </c>
      <c r="P35" s="263">
        <v>0</v>
      </c>
      <c r="Q35" s="263">
        <v>0</v>
      </c>
      <c r="R35" s="263">
        <v>0</v>
      </c>
      <c r="S35" s="263">
        <v>0</v>
      </c>
      <c r="T35" s="263">
        <v>0</v>
      </c>
      <c r="U35" s="263">
        <v>0</v>
      </c>
      <c r="V35" s="263">
        <v>0</v>
      </c>
      <c r="W35" s="263">
        <v>0</v>
      </c>
      <c r="X35" s="263">
        <v>0</v>
      </c>
      <c r="Y35" s="263">
        <v>0</v>
      </c>
      <c r="Z35" s="263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263">
        <v>0</v>
      </c>
      <c r="AK35" s="263">
        <v>0</v>
      </c>
      <c r="AL35" s="263">
        <v>0</v>
      </c>
      <c r="AM35" s="263">
        <v>0</v>
      </c>
      <c r="AN35" s="263">
        <v>0</v>
      </c>
      <c r="AO35" s="263">
        <v>0</v>
      </c>
      <c r="AP35" s="263">
        <v>0</v>
      </c>
      <c r="AQ35" s="263">
        <v>0</v>
      </c>
      <c r="AR35" s="263">
        <v>0</v>
      </c>
      <c r="AS35" s="263">
        <v>0</v>
      </c>
      <c r="AT35" s="263">
        <v>0</v>
      </c>
      <c r="AU35" s="263">
        <v>0</v>
      </c>
      <c r="AV35" s="263">
        <v>0</v>
      </c>
      <c r="AW35" s="263">
        <v>0</v>
      </c>
      <c r="AX35" s="263">
        <v>0</v>
      </c>
      <c r="AY35" s="263">
        <v>0</v>
      </c>
    </row>
    <row r="36" spans="1:51" s="175" customFormat="1" ht="47.25">
      <c r="A36" s="174" t="s">
        <v>42</v>
      </c>
      <c r="B36" s="46" t="str">
        <f>'Форма 1'!C36</f>
        <v>Строительство КЛ-10 кВ отТП14 до КТПН(поз.17) и КЛ 0,4кВ от КТПН(по.17) до ВРУ ж/д.поз.9;поз.10;поз.11 мк.Сосновый протяженностью 0,483 км</v>
      </c>
      <c r="C36" s="124" t="str">
        <f>'Форма 1'!D36</f>
        <v>К_5.1</v>
      </c>
      <c r="D36" s="263">
        <v>0</v>
      </c>
      <c r="E36" s="263">
        <v>0</v>
      </c>
      <c r="F36" s="263">
        <v>0</v>
      </c>
      <c r="G36" s="263">
        <v>0</v>
      </c>
      <c r="H36" s="263">
        <v>0</v>
      </c>
      <c r="I36" s="263">
        <v>0</v>
      </c>
      <c r="J36" s="263">
        <v>0</v>
      </c>
      <c r="K36" s="263">
        <v>0.48299999999999998</v>
      </c>
      <c r="L36" s="263">
        <v>0</v>
      </c>
      <c r="M36" s="263">
        <v>0.30599999999999999</v>
      </c>
      <c r="N36" s="263">
        <v>0</v>
      </c>
      <c r="O36" s="263">
        <v>0</v>
      </c>
      <c r="P36" s="263">
        <v>0</v>
      </c>
      <c r="Q36" s="263">
        <v>0</v>
      </c>
      <c r="R36" s="263">
        <v>0</v>
      </c>
      <c r="S36" s="263">
        <v>0</v>
      </c>
      <c r="T36" s="263">
        <v>0</v>
      </c>
      <c r="U36" s="263">
        <v>0</v>
      </c>
      <c r="V36" s="263">
        <v>0</v>
      </c>
      <c r="W36" s="263">
        <v>0</v>
      </c>
      <c r="X36" s="263">
        <v>0</v>
      </c>
      <c r="Y36" s="263">
        <v>0</v>
      </c>
      <c r="Z36" s="263">
        <v>0</v>
      </c>
      <c r="AA36" s="263">
        <v>0</v>
      </c>
      <c r="AB36" s="263">
        <v>0</v>
      </c>
      <c r="AC36" s="263">
        <v>0</v>
      </c>
      <c r="AD36" s="263">
        <v>0</v>
      </c>
      <c r="AE36" s="263">
        <v>0</v>
      </c>
      <c r="AF36" s="263">
        <v>0</v>
      </c>
      <c r="AG36" s="263">
        <v>0</v>
      </c>
      <c r="AH36" s="263">
        <v>0</v>
      </c>
      <c r="AI36" s="263">
        <v>0</v>
      </c>
      <c r="AJ36" s="263">
        <v>0</v>
      </c>
      <c r="AK36" s="263">
        <v>0</v>
      </c>
      <c r="AL36" s="263">
        <v>0</v>
      </c>
      <c r="AM36" s="263">
        <v>0</v>
      </c>
      <c r="AN36" s="263">
        <v>0</v>
      </c>
      <c r="AO36" s="263">
        <v>0</v>
      </c>
      <c r="AP36" s="263">
        <v>0</v>
      </c>
      <c r="AQ36" s="263">
        <v>0</v>
      </c>
      <c r="AR36" s="263">
        <v>0</v>
      </c>
      <c r="AS36" s="263">
        <v>0</v>
      </c>
      <c r="AT36" s="263">
        <v>0</v>
      </c>
      <c r="AU36" s="263">
        <v>0</v>
      </c>
      <c r="AV36" s="263">
        <v>0</v>
      </c>
      <c r="AW36" s="263">
        <v>0</v>
      </c>
      <c r="AX36" s="263">
        <v>0</v>
      </c>
      <c r="AY36" s="263">
        <v>0</v>
      </c>
    </row>
    <row r="37" spans="1:51" ht="31.5">
      <c r="A37" s="146" t="s">
        <v>44</v>
      </c>
      <c r="B37" s="31" t="str">
        <f>'Форма 1'!C37</f>
        <v>Технологическое присоединение объектов электросетевого хозяйства, всего, в том числе:</v>
      </c>
      <c r="C37" s="32" t="str">
        <f>'Форма 1'!D37</f>
        <v>Г</v>
      </c>
      <c r="D37" s="147">
        <f t="shared" ref="D37:E37" si="21">SUM(D38:D39)</f>
        <v>0</v>
      </c>
      <c r="E37" s="147">
        <f t="shared" si="21"/>
        <v>0</v>
      </c>
      <c r="F37" s="147">
        <f t="shared" ref="F37:AY37" si="22">SUM(F38:F39)</f>
        <v>0</v>
      </c>
      <c r="G37" s="147">
        <f t="shared" si="22"/>
        <v>0</v>
      </c>
      <c r="H37" s="147">
        <f t="shared" si="22"/>
        <v>0</v>
      </c>
      <c r="I37" s="147">
        <f t="shared" si="22"/>
        <v>0</v>
      </c>
      <c r="J37" s="147">
        <f t="shared" si="22"/>
        <v>0</v>
      </c>
      <c r="K37" s="147">
        <f t="shared" si="22"/>
        <v>0</v>
      </c>
      <c r="L37" s="147">
        <f t="shared" si="22"/>
        <v>0</v>
      </c>
      <c r="M37" s="147">
        <f t="shared" si="22"/>
        <v>0</v>
      </c>
      <c r="N37" s="147">
        <f t="shared" si="22"/>
        <v>0</v>
      </c>
      <c r="O37" s="147">
        <f t="shared" si="22"/>
        <v>0</v>
      </c>
      <c r="P37" s="147">
        <f t="shared" si="22"/>
        <v>0</v>
      </c>
      <c r="Q37" s="147">
        <f t="shared" si="22"/>
        <v>0</v>
      </c>
      <c r="R37" s="147">
        <f t="shared" si="22"/>
        <v>0</v>
      </c>
      <c r="S37" s="147">
        <f t="shared" si="22"/>
        <v>0</v>
      </c>
      <c r="T37" s="147">
        <f t="shared" si="22"/>
        <v>0</v>
      </c>
      <c r="U37" s="147">
        <f t="shared" si="22"/>
        <v>0</v>
      </c>
      <c r="V37" s="147">
        <f t="shared" si="22"/>
        <v>0</v>
      </c>
      <c r="W37" s="147">
        <f t="shared" si="22"/>
        <v>0</v>
      </c>
      <c r="X37" s="147">
        <f t="shared" si="22"/>
        <v>0</v>
      </c>
      <c r="Y37" s="147">
        <f t="shared" si="22"/>
        <v>0</v>
      </c>
      <c r="Z37" s="147">
        <f t="shared" si="22"/>
        <v>0</v>
      </c>
      <c r="AA37" s="147">
        <f t="shared" si="22"/>
        <v>0</v>
      </c>
      <c r="AB37" s="147">
        <f t="shared" si="22"/>
        <v>0</v>
      </c>
      <c r="AC37" s="147">
        <f t="shared" si="22"/>
        <v>0</v>
      </c>
      <c r="AD37" s="147">
        <f t="shared" si="22"/>
        <v>0</v>
      </c>
      <c r="AE37" s="147">
        <f t="shared" si="22"/>
        <v>0</v>
      </c>
      <c r="AF37" s="147">
        <f t="shared" si="22"/>
        <v>0</v>
      </c>
      <c r="AG37" s="147">
        <f t="shared" si="22"/>
        <v>0</v>
      </c>
      <c r="AH37" s="147">
        <f t="shared" si="22"/>
        <v>0</v>
      </c>
      <c r="AI37" s="147">
        <f t="shared" si="22"/>
        <v>0</v>
      </c>
      <c r="AJ37" s="147">
        <f t="shared" si="22"/>
        <v>0</v>
      </c>
      <c r="AK37" s="147">
        <f t="shared" si="22"/>
        <v>0</v>
      </c>
      <c r="AL37" s="147">
        <f t="shared" si="22"/>
        <v>0</v>
      </c>
      <c r="AM37" s="147">
        <f t="shared" si="22"/>
        <v>0</v>
      </c>
      <c r="AN37" s="147">
        <f t="shared" si="22"/>
        <v>0</v>
      </c>
      <c r="AO37" s="147">
        <f t="shared" si="22"/>
        <v>0</v>
      </c>
      <c r="AP37" s="147">
        <f t="shared" si="22"/>
        <v>0</v>
      </c>
      <c r="AQ37" s="147">
        <f t="shared" si="22"/>
        <v>0</v>
      </c>
      <c r="AR37" s="147">
        <f t="shared" si="22"/>
        <v>0</v>
      </c>
      <c r="AS37" s="147">
        <f t="shared" si="22"/>
        <v>0</v>
      </c>
      <c r="AT37" s="147">
        <f t="shared" si="22"/>
        <v>0</v>
      </c>
      <c r="AU37" s="147">
        <f t="shared" si="22"/>
        <v>0</v>
      </c>
      <c r="AV37" s="147">
        <f t="shared" si="22"/>
        <v>0</v>
      </c>
      <c r="AW37" s="147">
        <f t="shared" si="22"/>
        <v>0</v>
      </c>
      <c r="AX37" s="147">
        <f t="shared" si="22"/>
        <v>0</v>
      </c>
      <c r="AY37" s="147">
        <f t="shared" si="22"/>
        <v>0</v>
      </c>
    </row>
    <row r="38" spans="1:51" ht="47.25">
      <c r="A38" s="150" t="s">
        <v>46</v>
      </c>
      <c r="B38" s="41" t="str">
        <f>'Форма 1'!C38</f>
        <v>Технологическое присоединение объектов электросетевого хозяйства, принадлежащих  иным сетевым организациям и иным лицам, всего, в том числе:</v>
      </c>
      <c r="C38" s="125" t="str">
        <f>'Форма 1'!D38</f>
        <v>Г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0</v>
      </c>
      <c r="Q38" s="151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0</v>
      </c>
      <c r="W38" s="151">
        <v>0</v>
      </c>
      <c r="X38" s="151">
        <v>0</v>
      </c>
      <c r="Y38" s="151">
        <v>0</v>
      </c>
      <c r="Z38" s="151">
        <v>0</v>
      </c>
      <c r="AA38" s="151">
        <v>0</v>
      </c>
      <c r="AB38" s="151">
        <v>0</v>
      </c>
      <c r="AC38" s="151">
        <v>0</v>
      </c>
      <c r="AD38" s="151">
        <v>0</v>
      </c>
      <c r="AE38" s="151">
        <v>0</v>
      </c>
      <c r="AF38" s="151">
        <v>0</v>
      </c>
      <c r="AG38" s="151">
        <v>0</v>
      </c>
      <c r="AH38" s="151">
        <v>0</v>
      </c>
      <c r="AI38" s="151">
        <v>0</v>
      </c>
      <c r="AJ38" s="151">
        <v>0</v>
      </c>
      <c r="AK38" s="151">
        <v>0</v>
      </c>
      <c r="AL38" s="151">
        <v>0</v>
      </c>
      <c r="AM38" s="151">
        <v>0</v>
      </c>
      <c r="AN38" s="151">
        <v>0</v>
      </c>
      <c r="AO38" s="151">
        <v>0</v>
      </c>
      <c r="AP38" s="151">
        <v>0</v>
      </c>
      <c r="AQ38" s="151">
        <v>0</v>
      </c>
      <c r="AR38" s="151">
        <v>0</v>
      </c>
      <c r="AS38" s="151">
        <v>0</v>
      </c>
      <c r="AT38" s="151">
        <v>0</v>
      </c>
      <c r="AU38" s="151">
        <v>0</v>
      </c>
      <c r="AV38" s="151">
        <v>0</v>
      </c>
      <c r="AW38" s="151">
        <v>0</v>
      </c>
      <c r="AX38" s="151">
        <v>0</v>
      </c>
      <c r="AY38" s="151">
        <v>0</v>
      </c>
    </row>
    <row r="39" spans="1:51" ht="31.5">
      <c r="A39" s="150" t="s">
        <v>48</v>
      </c>
      <c r="B39" s="41" t="str">
        <f>'Форма 1'!C39</f>
        <v>Технологическое присоединение к электрическим сетям иных сетевых организаций, всего, в том числе:</v>
      </c>
      <c r="C39" s="125" t="str">
        <f>'Форма 1'!D39</f>
        <v>Г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51">
        <v>0</v>
      </c>
      <c r="R39" s="151">
        <v>0</v>
      </c>
      <c r="S39" s="151">
        <v>0</v>
      </c>
      <c r="T39" s="151">
        <v>0</v>
      </c>
      <c r="U39" s="151">
        <v>0</v>
      </c>
      <c r="V39" s="151">
        <v>0</v>
      </c>
      <c r="W39" s="151">
        <v>0</v>
      </c>
      <c r="X39" s="151">
        <v>0</v>
      </c>
      <c r="Y39" s="151">
        <v>0</v>
      </c>
      <c r="Z39" s="151">
        <v>0</v>
      </c>
      <c r="AA39" s="151">
        <v>0</v>
      </c>
      <c r="AB39" s="151">
        <v>0</v>
      </c>
      <c r="AC39" s="151">
        <v>0</v>
      </c>
      <c r="AD39" s="151">
        <v>0</v>
      </c>
      <c r="AE39" s="151">
        <v>0</v>
      </c>
      <c r="AF39" s="151">
        <v>0</v>
      </c>
      <c r="AG39" s="151">
        <v>0</v>
      </c>
      <c r="AH39" s="151">
        <v>0</v>
      </c>
      <c r="AI39" s="151">
        <v>0</v>
      </c>
      <c r="AJ39" s="151">
        <v>0</v>
      </c>
      <c r="AK39" s="151">
        <v>0</v>
      </c>
      <c r="AL39" s="151">
        <v>0</v>
      </c>
      <c r="AM39" s="151">
        <v>0</v>
      </c>
      <c r="AN39" s="151">
        <v>0</v>
      </c>
      <c r="AO39" s="151">
        <v>0</v>
      </c>
      <c r="AP39" s="151">
        <v>0</v>
      </c>
      <c r="AQ39" s="151">
        <v>0</v>
      </c>
      <c r="AR39" s="151">
        <v>0</v>
      </c>
      <c r="AS39" s="151">
        <v>0</v>
      </c>
      <c r="AT39" s="151">
        <v>0</v>
      </c>
      <c r="AU39" s="151">
        <v>0</v>
      </c>
      <c r="AV39" s="151">
        <v>0</v>
      </c>
      <c r="AW39" s="151">
        <v>0</v>
      </c>
      <c r="AX39" s="151">
        <v>0</v>
      </c>
      <c r="AY39" s="151">
        <v>0</v>
      </c>
    </row>
    <row r="40" spans="1:51" ht="31.5">
      <c r="A40" s="146" t="s">
        <v>50</v>
      </c>
      <c r="B40" s="31" t="str">
        <f>'Форма 1'!C40</f>
        <v>Технологическое присоединение объектов по производству электрической энергии всего, в том числе:</v>
      </c>
      <c r="C40" s="126" t="str">
        <f>'Форма 1'!D40</f>
        <v>Г</v>
      </c>
      <c r="D40" s="147">
        <f t="shared" ref="D40:AY40" si="23">D41</f>
        <v>0</v>
      </c>
      <c r="E40" s="147">
        <f t="shared" si="23"/>
        <v>0</v>
      </c>
      <c r="F40" s="147">
        <f t="shared" si="23"/>
        <v>0</v>
      </c>
      <c r="G40" s="147">
        <f t="shared" si="23"/>
        <v>0</v>
      </c>
      <c r="H40" s="147">
        <f t="shared" si="23"/>
        <v>0</v>
      </c>
      <c r="I40" s="147">
        <f t="shared" si="23"/>
        <v>0</v>
      </c>
      <c r="J40" s="147">
        <f t="shared" si="23"/>
        <v>0</v>
      </c>
      <c r="K40" s="147">
        <f t="shared" si="23"/>
        <v>0</v>
      </c>
      <c r="L40" s="147">
        <f t="shared" si="23"/>
        <v>0</v>
      </c>
      <c r="M40" s="147">
        <f t="shared" si="23"/>
        <v>0</v>
      </c>
      <c r="N40" s="147">
        <f t="shared" si="23"/>
        <v>0</v>
      </c>
      <c r="O40" s="147">
        <f t="shared" si="23"/>
        <v>0</v>
      </c>
      <c r="P40" s="147">
        <f t="shared" si="23"/>
        <v>0</v>
      </c>
      <c r="Q40" s="147">
        <f t="shared" si="23"/>
        <v>0</v>
      </c>
      <c r="R40" s="147">
        <f t="shared" si="23"/>
        <v>0</v>
      </c>
      <c r="S40" s="147">
        <f t="shared" si="23"/>
        <v>0</v>
      </c>
      <c r="T40" s="147">
        <f t="shared" si="23"/>
        <v>0</v>
      </c>
      <c r="U40" s="147">
        <f t="shared" si="23"/>
        <v>0</v>
      </c>
      <c r="V40" s="147">
        <f t="shared" si="23"/>
        <v>0</v>
      </c>
      <c r="W40" s="147">
        <f t="shared" si="23"/>
        <v>0</v>
      </c>
      <c r="X40" s="147">
        <f t="shared" si="23"/>
        <v>0</v>
      </c>
      <c r="Y40" s="147">
        <f t="shared" si="23"/>
        <v>0</v>
      </c>
      <c r="Z40" s="147">
        <f t="shared" si="23"/>
        <v>0</v>
      </c>
      <c r="AA40" s="147">
        <f t="shared" si="23"/>
        <v>0</v>
      </c>
      <c r="AB40" s="147">
        <f t="shared" si="23"/>
        <v>0</v>
      </c>
      <c r="AC40" s="147">
        <f t="shared" si="23"/>
        <v>0</v>
      </c>
      <c r="AD40" s="147">
        <f t="shared" si="23"/>
        <v>0</v>
      </c>
      <c r="AE40" s="147">
        <f t="shared" si="23"/>
        <v>0</v>
      </c>
      <c r="AF40" s="147">
        <f t="shared" si="23"/>
        <v>0</v>
      </c>
      <c r="AG40" s="147">
        <f t="shared" si="23"/>
        <v>0</v>
      </c>
      <c r="AH40" s="147">
        <f t="shared" si="23"/>
        <v>0</v>
      </c>
      <c r="AI40" s="147">
        <f t="shared" si="23"/>
        <v>0</v>
      </c>
      <c r="AJ40" s="147">
        <f t="shared" si="23"/>
        <v>0</v>
      </c>
      <c r="AK40" s="147">
        <f t="shared" si="23"/>
        <v>0</v>
      </c>
      <c r="AL40" s="147">
        <f t="shared" si="23"/>
        <v>0</v>
      </c>
      <c r="AM40" s="147">
        <f t="shared" si="23"/>
        <v>0</v>
      </c>
      <c r="AN40" s="147">
        <f t="shared" si="23"/>
        <v>0</v>
      </c>
      <c r="AO40" s="147">
        <f t="shared" si="23"/>
        <v>0</v>
      </c>
      <c r="AP40" s="147">
        <f t="shared" si="23"/>
        <v>0</v>
      </c>
      <c r="AQ40" s="147">
        <f t="shared" si="23"/>
        <v>0</v>
      </c>
      <c r="AR40" s="147">
        <f t="shared" si="23"/>
        <v>0</v>
      </c>
      <c r="AS40" s="147">
        <f t="shared" si="23"/>
        <v>0</v>
      </c>
      <c r="AT40" s="147">
        <f t="shared" si="23"/>
        <v>0</v>
      </c>
      <c r="AU40" s="147">
        <f t="shared" si="23"/>
        <v>0</v>
      </c>
      <c r="AV40" s="147">
        <f t="shared" si="23"/>
        <v>0</v>
      </c>
      <c r="AW40" s="147">
        <f t="shared" si="23"/>
        <v>0</v>
      </c>
      <c r="AX40" s="147">
        <f t="shared" si="23"/>
        <v>0</v>
      </c>
      <c r="AY40" s="147">
        <f t="shared" si="23"/>
        <v>0</v>
      </c>
    </row>
    <row r="41" spans="1:51" ht="31.5">
      <c r="A41" s="150" t="s">
        <v>52</v>
      </c>
      <c r="B41" s="41" t="str">
        <f>'Форма 1'!C41</f>
        <v>Наименование объекта по производству электрической энергии, всего, в том числе:</v>
      </c>
      <c r="C41" s="125" t="str">
        <f>'Форма 1'!D41</f>
        <v>Г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1">
        <v>0</v>
      </c>
      <c r="U41" s="151">
        <v>0</v>
      </c>
      <c r="V41" s="151">
        <v>0</v>
      </c>
      <c r="W41" s="151">
        <v>0</v>
      </c>
      <c r="X41" s="151">
        <v>0</v>
      </c>
      <c r="Y41" s="151">
        <v>0</v>
      </c>
      <c r="Z41" s="151">
        <v>0</v>
      </c>
      <c r="AA41" s="151">
        <v>0</v>
      </c>
      <c r="AB41" s="151">
        <v>0</v>
      </c>
      <c r="AC41" s="151">
        <v>0</v>
      </c>
      <c r="AD41" s="151">
        <v>0</v>
      </c>
      <c r="AE41" s="151">
        <v>0</v>
      </c>
      <c r="AF41" s="151">
        <v>0</v>
      </c>
      <c r="AG41" s="151">
        <v>0</v>
      </c>
      <c r="AH41" s="151">
        <v>0</v>
      </c>
      <c r="AI41" s="151">
        <v>0</v>
      </c>
      <c r="AJ41" s="151">
        <v>0</v>
      </c>
      <c r="AK41" s="151">
        <v>0</v>
      </c>
      <c r="AL41" s="151">
        <v>0</v>
      </c>
      <c r="AM41" s="151">
        <v>0</v>
      </c>
      <c r="AN41" s="151">
        <v>0</v>
      </c>
      <c r="AO41" s="151">
        <v>0</v>
      </c>
      <c r="AP41" s="151">
        <v>0</v>
      </c>
      <c r="AQ41" s="151">
        <v>0</v>
      </c>
      <c r="AR41" s="151">
        <v>0</v>
      </c>
      <c r="AS41" s="151">
        <v>0</v>
      </c>
      <c r="AT41" s="151">
        <v>0</v>
      </c>
      <c r="AU41" s="151">
        <v>0</v>
      </c>
      <c r="AV41" s="151">
        <v>0</v>
      </c>
      <c r="AW41" s="151">
        <v>0</v>
      </c>
      <c r="AX41" s="151">
        <v>0</v>
      </c>
      <c r="AY41" s="151">
        <v>0</v>
      </c>
    </row>
    <row r="42" spans="1:51" ht="63">
      <c r="A42" s="150" t="s">
        <v>52</v>
      </c>
      <c r="B42" s="41" t="str">
        <f>'Форма 1'!C42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42" s="125" t="str">
        <f>'Форма 1'!D42</f>
        <v>Г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1">
        <v>0</v>
      </c>
      <c r="U42" s="151">
        <v>0</v>
      </c>
      <c r="V42" s="151">
        <v>0</v>
      </c>
      <c r="W42" s="151">
        <v>0</v>
      </c>
      <c r="X42" s="151">
        <v>0</v>
      </c>
      <c r="Y42" s="151">
        <v>0</v>
      </c>
      <c r="Z42" s="151">
        <v>0</v>
      </c>
      <c r="AA42" s="151">
        <v>0</v>
      </c>
      <c r="AB42" s="151">
        <v>0</v>
      </c>
      <c r="AC42" s="151">
        <v>0</v>
      </c>
      <c r="AD42" s="151">
        <v>0</v>
      </c>
      <c r="AE42" s="151">
        <v>0</v>
      </c>
      <c r="AF42" s="151">
        <v>0</v>
      </c>
      <c r="AG42" s="151">
        <v>0</v>
      </c>
      <c r="AH42" s="151">
        <v>0</v>
      </c>
      <c r="AI42" s="151">
        <v>0</v>
      </c>
      <c r="AJ42" s="151">
        <v>0</v>
      </c>
      <c r="AK42" s="151">
        <v>0</v>
      </c>
      <c r="AL42" s="151">
        <v>0</v>
      </c>
      <c r="AM42" s="151">
        <v>0</v>
      </c>
      <c r="AN42" s="151">
        <v>0</v>
      </c>
      <c r="AO42" s="151">
        <v>0</v>
      </c>
      <c r="AP42" s="151">
        <v>0</v>
      </c>
      <c r="AQ42" s="151">
        <v>0</v>
      </c>
      <c r="AR42" s="151">
        <v>0</v>
      </c>
      <c r="AS42" s="151">
        <v>0</v>
      </c>
      <c r="AT42" s="151">
        <v>0</v>
      </c>
      <c r="AU42" s="151">
        <v>0</v>
      </c>
      <c r="AV42" s="151">
        <v>0</v>
      </c>
      <c r="AW42" s="151">
        <v>0</v>
      </c>
      <c r="AX42" s="151">
        <v>0</v>
      </c>
      <c r="AY42" s="151">
        <v>0</v>
      </c>
    </row>
    <row r="43" spans="1:51" ht="63">
      <c r="A43" s="150" t="s">
        <v>52</v>
      </c>
      <c r="B43" s="41" t="str">
        <f>'Форма 1'!C43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3" s="125" t="str">
        <f>'Форма 1'!D43</f>
        <v>Г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1">
        <v>0</v>
      </c>
      <c r="U43" s="151">
        <v>0</v>
      </c>
      <c r="V43" s="151">
        <v>0</v>
      </c>
      <c r="W43" s="151">
        <v>0</v>
      </c>
      <c r="X43" s="151">
        <v>0</v>
      </c>
      <c r="Y43" s="151">
        <v>0</v>
      </c>
      <c r="Z43" s="151">
        <v>0</v>
      </c>
      <c r="AA43" s="151">
        <v>0</v>
      </c>
      <c r="AB43" s="151">
        <v>0</v>
      </c>
      <c r="AC43" s="151">
        <v>0</v>
      </c>
      <c r="AD43" s="151">
        <v>0</v>
      </c>
      <c r="AE43" s="151">
        <v>0</v>
      </c>
      <c r="AF43" s="151">
        <v>0</v>
      </c>
      <c r="AG43" s="151">
        <v>0</v>
      </c>
      <c r="AH43" s="151">
        <v>0</v>
      </c>
      <c r="AI43" s="151">
        <v>0</v>
      </c>
      <c r="AJ43" s="151">
        <v>0</v>
      </c>
      <c r="AK43" s="151">
        <v>0</v>
      </c>
      <c r="AL43" s="151">
        <v>0</v>
      </c>
      <c r="AM43" s="151">
        <v>0</v>
      </c>
      <c r="AN43" s="151">
        <v>0</v>
      </c>
      <c r="AO43" s="151">
        <v>0</v>
      </c>
      <c r="AP43" s="151">
        <v>0</v>
      </c>
      <c r="AQ43" s="151">
        <v>0</v>
      </c>
      <c r="AR43" s="151">
        <v>0</v>
      </c>
      <c r="AS43" s="151">
        <v>0</v>
      </c>
      <c r="AT43" s="151">
        <v>0</v>
      </c>
      <c r="AU43" s="151">
        <v>0</v>
      </c>
      <c r="AV43" s="151">
        <v>0</v>
      </c>
      <c r="AW43" s="151">
        <v>0</v>
      </c>
      <c r="AX43" s="151">
        <v>0</v>
      </c>
      <c r="AY43" s="151">
        <v>0</v>
      </c>
    </row>
    <row r="44" spans="1:51" ht="63">
      <c r="A44" s="150" t="s">
        <v>52</v>
      </c>
      <c r="B44" s="41" t="str">
        <f>'Форма 1'!C44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v>
      </c>
      <c r="C44" s="125" t="str">
        <f>'Форма 1'!D44</f>
        <v>Г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1">
        <v>0</v>
      </c>
      <c r="AB44" s="151">
        <v>0</v>
      </c>
      <c r="AC44" s="151">
        <v>0</v>
      </c>
      <c r="AD44" s="151">
        <v>0</v>
      </c>
      <c r="AE44" s="151">
        <v>0</v>
      </c>
      <c r="AF44" s="151">
        <v>0</v>
      </c>
      <c r="AG44" s="151">
        <v>0</v>
      </c>
      <c r="AH44" s="151">
        <v>0</v>
      </c>
      <c r="AI44" s="151">
        <v>0</v>
      </c>
      <c r="AJ44" s="151">
        <v>0</v>
      </c>
      <c r="AK44" s="151">
        <v>0</v>
      </c>
      <c r="AL44" s="151">
        <v>0</v>
      </c>
      <c r="AM44" s="151">
        <v>0</v>
      </c>
      <c r="AN44" s="151">
        <v>0</v>
      </c>
      <c r="AO44" s="151">
        <v>0</v>
      </c>
      <c r="AP44" s="151">
        <v>0</v>
      </c>
      <c r="AQ44" s="151">
        <v>0</v>
      </c>
      <c r="AR44" s="151">
        <v>0</v>
      </c>
      <c r="AS44" s="151">
        <v>0</v>
      </c>
      <c r="AT44" s="151">
        <v>0</v>
      </c>
      <c r="AU44" s="151">
        <v>0</v>
      </c>
      <c r="AV44" s="151">
        <v>0</v>
      </c>
      <c r="AW44" s="151">
        <v>0</v>
      </c>
      <c r="AX44" s="151">
        <v>0</v>
      </c>
      <c r="AY44" s="151">
        <v>0</v>
      </c>
    </row>
    <row r="45" spans="1:51" ht="31.5">
      <c r="A45" s="150" t="s">
        <v>57</v>
      </c>
      <c r="B45" s="41" t="str">
        <f>'Форма 1'!C45</f>
        <v>Наименование объекта по производству электрической энергии, всего, в том числе:</v>
      </c>
      <c r="C45" s="125" t="str">
        <f>'Форма 1'!D45</f>
        <v>Г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0</v>
      </c>
      <c r="R45" s="151">
        <v>0</v>
      </c>
      <c r="S45" s="151">
        <v>0</v>
      </c>
      <c r="T45" s="151">
        <v>0</v>
      </c>
      <c r="U45" s="151">
        <v>0</v>
      </c>
      <c r="V45" s="151">
        <v>0</v>
      </c>
      <c r="W45" s="151">
        <v>0</v>
      </c>
      <c r="X45" s="151">
        <v>0</v>
      </c>
      <c r="Y45" s="151">
        <v>0</v>
      </c>
      <c r="Z45" s="151">
        <v>0</v>
      </c>
      <c r="AA45" s="151">
        <v>0</v>
      </c>
      <c r="AB45" s="151">
        <v>0</v>
      </c>
      <c r="AC45" s="151">
        <v>0</v>
      </c>
      <c r="AD45" s="151">
        <v>0</v>
      </c>
      <c r="AE45" s="151">
        <v>0</v>
      </c>
      <c r="AF45" s="151">
        <v>0</v>
      </c>
      <c r="AG45" s="151">
        <v>0</v>
      </c>
      <c r="AH45" s="151">
        <v>0</v>
      </c>
      <c r="AI45" s="151">
        <v>0</v>
      </c>
      <c r="AJ45" s="151">
        <v>0</v>
      </c>
      <c r="AK45" s="151">
        <v>0</v>
      </c>
      <c r="AL45" s="151">
        <v>0</v>
      </c>
      <c r="AM45" s="151">
        <v>0</v>
      </c>
      <c r="AN45" s="151">
        <v>0</v>
      </c>
      <c r="AO45" s="151">
        <v>0</v>
      </c>
      <c r="AP45" s="151">
        <v>0</v>
      </c>
      <c r="AQ45" s="151">
        <v>0</v>
      </c>
      <c r="AR45" s="151">
        <v>0</v>
      </c>
      <c r="AS45" s="151">
        <v>0</v>
      </c>
      <c r="AT45" s="151">
        <v>0</v>
      </c>
      <c r="AU45" s="151">
        <v>0</v>
      </c>
      <c r="AV45" s="151">
        <v>0</v>
      </c>
      <c r="AW45" s="151">
        <v>0</v>
      </c>
      <c r="AX45" s="151">
        <v>0</v>
      </c>
      <c r="AY45" s="151">
        <v>0</v>
      </c>
    </row>
    <row r="46" spans="1:51" ht="63">
      <c r="A46" s="150" t="s">
        <v>57</v>
      </c>
      <c r="B46" s="41" t="str">
        <f>'Форма 1'!C46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46" s="125" t="str">
        <f>'Форма 1'!D46</f>
        <v>Г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  <c r="T46" s="151">
        <v>0</v>
      </c>
      <c r="U46" s="151">
        <v>0</v>
      </c>
      <c r="V46" s="151">
        <v>0</v>
      </c>
      <c r="W46" s="151">
        <v>0</v>
      </c>
      <c r="X46" s="151">
        <v>0</v>
      </c>
      <c r="Y46" s="151">
        <v>0</v>
      </c>
      <c r="Z46" s="151">
        <v>0</v>
      </c>
      <c r="AA46" s="151">
        <v>0</v>
      </c>
      <c r="AB46" s="151">
        <v>0</v>
      </c>
      <c r="AC46" s="151">
        <v>0</v>
      </c>
      <c r="AD46" s="151">
        <v>0</v>
      </c>
      <c r="AE46" s="151">
        <v>0</v>
      </c>
      <c r="AF46" s="151">
        <v>0</v>
      </c>
      <c r="AG46" s="151">
        <v>0</v>
      </c>
      <c r="AH46" s="151">
        <v>0</v>
      </c>
      <c r="AI46" s="151">
        <v>0</v>
      </c>
      <c r="AJ46" s="151">
        <v>0</v>
      </c>
      <c r="AK46" s="151">
        <v>0</v>
      </c>
      <c r="AL46" s="151">
        <v>0</v>
      </c>
      <c r="AM46" s="151">
        <v>0</v>
      </c>
      <c r="AN46" s="151">
        <v>0</v>
      </c>
      <c r="AO46" s="151">
        <v>0</v>
      </c>
      <c r="AP46" s="151">
        <v>0</v>
      </c>
      <c r="AQ46" s="151">
        <v>0</v>
      </c>
      <c r="AR46" s="151">
        <v>0</v>
      </c>
      <c r="AS46" s="151">
        <v>0</v>
      </c>
      <c r="AT46" s="151">
        <v>0</v>
      </c>
      <c r="AU46" s="151">
        <v>0</v>
      </c>
      <c r="AV46" s="151">
        <v>0</v>
      </c>
      <c r="AW46" s="151">
        <v>0</v>
      </c>
      <c r="AX46" s="151">
        <v>0</v>
      </c>
      <c r="AY46" s="151">
        <v>0</v>
      </c>
    </row>
    <row r="47" spans="1:51" ht="63">
      <c r="A47" s="150" t="s">
        <v>57</v>
      </c>
      <c r="B47" s="41" t="str">
        <f>'Форма 1'!C47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7" s="125" t="str">
        <f>'Форма 1'!D47</f>
        <v>Г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  <c r="T47" s="151">
        <v>0</v>
      </c>
      <c r="U47" s="151">
        <v>0</v>
      </c>
      <c r="V47" s="151">
        <v>0</v>
      </c>
      <c r="W47" s="151">
        <v>0</v>
      </c>
      <c r="X47" s="151">
        <v>0</v>
      </c>
      <c r="Y47" s="151">
        <v>0</v>
      </c>
      <c r="Z47" s="151">
        <v>0</v>
      </c>
      <c r="AA47" s="151">
        <v>0</v>
      </c>
      <c r="AB47" s="151">
        <v>0</v>
      </c>
      <c r="AC47" s="151">
        <v>0</v>
      </c>
      <c r="AD47" s="151">
        <v>0</v>
      </c>
      <c r="AE47" s="151">
        <v>0</v>
      </c>
      <c r="AF47" s="151">
        <v>0</v>
      </c>
      <c r="AG47" s="151">
        <v>0</v>
      </c>
      <c r="AH47" s="151">
        <v>0</v>
      </c>
      <c r="AI47" s="151">
        <v>0</v>
      </c>
      <c r="AJ47" s="151">
        <v>0</v>
      </c>
      <c r="AK47" s="151">
        <v>0</v>
      </c>
      <c r="AL47" s="151">
        <v>0</v>
      </c>
      <c r="AM47" s="151">
        <v>0</v>
      </c>
      <c r="AN47" s="151">
        <v>0</v>
      </c>
      <c r="AO47" s="151">
        <v>0</v>
      </c>
      <c r="AP47" s="151">
        <v>0</v>
      </c>
      <c r="AQ47" s="151">
        <v>0</v>
      </c>
      <c r="AR47" s="151">
        <v>0</v>
      </c>
      <c r="AS47" s="151">
        <v>0</v>
      </c>
      <c r="AT47" s="151">
        <v>0</v>
      </c>
      <c r="AU47" s="151">
        <v>0</v>
      </c>
      <c r="AV47" s="151">
        <v>0</v>
      </c>
      <c r="AW47" s="151">
        <v>0</v>
      </c>
      <c r="AX47" s="151">
        <v>0</v>
      </c>
      <c r="AY47" s="151">
        <v>0</v>
      </c>
    </row>
    <row r="48" spans="1:51" ht="63">
      <c r="A48" s="150" t="s">
        <v>57</v>
      </c>
      <c r="B48" s="41" t="str">
        <f>'Форма 1'!C48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8" s="125" t="str">
        <f>'Форма 1'!D48</f>
        <v>Г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</row>
    <row r="49" spans="1:51" ht="63">
      <c r="A49" s="146" t="s">
        <v>59</v>
      </c>
      <c r="B49" s="31" t="str">
        <f>'Форма 1'!C49</f>
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</c>
      <c r="C49" s="126" t="str">
        <f>'Форма 1'!D49</f>
        <v>Г</v>
      </c>
      <c r="D49" s="147">
        <f t="shared" ref="D49:E49" si="24">D50+D54</f>
        <v>0</v>
      </c>
      <c r="E49" s="147">
        <f t="shared" si="24"/>
        <v>0</v>
      </c>
      <c r="F49" s="147">
        <f t="shared" ref="F49:AY49" si="25">F50+F54</f>
        <v>0</v>
      </c>
      <c r="G49" s="147">
        <f t="shared" si="25"/>
        <v>0</v>
      </c>
      <c r="H49" s="147">
        <f t="shared" si="25"/>
        <v>0</v>
      </c>
      <c r="I49" s="147">
        <f t="shared" si="25"/>
        <v>0</v>
      </c>
      <c r="J49" s="147">
        <f t="shared" si="25"/>
        <v>0</v>
      </c>
      <c r="K49" s="147">
        <f t="shared" si="25"/>
        <v>3.8149999999999999</v>
      </c>
      <c r="L49" s="147">
        <f t="shared" si="25"/>
        <v>0</v>
      </c>
      <c r="M49" s="147">
        <f t="shared" si="25"/>
        <v>0</v>
      </c>
      <c r="N49" s="147">
        <f t="shared" si="25"/>
        <v>0</v>
      </c>
      <c r="O49" s="147">
        <f t="shared" si="25"/>
        <v>0</v>
      </c>
      <c r="P49" s="147">
        <f t="shared" si="25"/>
        <v>0</v>
      </c>
      <c r="Q49" s="147">
        <f t="shared" si="25"/>
        <v>0</v>
      </c>
      <c r="R49" s="147">
        <f t="shared" si="25"/>
        <v>0</v>
      </c>
      <c r="S49" s="147">
        <f t="shared" si="25"/>
        <v>0</v>
      </c>
      <c r="T49" s="147">
        <f t="shared" si="25"/>
        <v>0</v>
      </c>
      <c r="U49" s="147">
        <f t="shared" si="25"/>
        <v>0</v>
      </c>
      <c r="V49" s="147">
        <f t="shared" si="25"/>
        <v>0</v>
      </c>
      <c r="W49" s="147">
        <f t="shared" si="25"/>
        <v>0</v>
      </c>
      <c r="X49" s="147">
        <f t="shared" si="25"/>
        <v>0</v>
      </c>
      <c r="Y49" s="147">
        <f t="shared" si="25"/>
        <v>0</v>
      </c>
      <c r="Z49" s="147">
        <f t="shared" si="25"/>
        <v>0</v>
      </c>
      <c r="AA49" s="147">
        <f t="shared" si="25"/>
        <v>0</v>
      </c>
      <c r="AB49" s="147">
        <f t="shared" si="25"/>
        <v>0</v>
      </c>
      <c r="AC49" s="147">
        <f t="shared" si="25"/>
        <v>0</v>
      </c>
      <c r="AD49" s="147">
        <f t="shared" si="25"/>
        <v>0</v>
      </c>
      <c r="AE49" s="147">
        <f t="shared" si="25"/>
        <v>0</v>
      </c>
      <c r="AF49" s="147">
        <f t="shared" si="25"/>
        <v>0</v>
      </c>
      <c r="AG49" s="147">
        <f t="shared" si="25"/>
        <v>0</v>
      </c>
      <c r="AH49" s="147">
        <f t="shared" si="25"/>
        <v>0</v>
      </c>
      <c r="AI49" s="147">
        <f t="shared" si="25"/>
        <v>0</v>
      </c>
      <c r="AJ49" s="147">
        <f t="shared" si="25"/>
        <v>0</v>
      </c>
      <c r="AK49" s="147">
        <f t="shared" si="25"/>
        <v>0</v>
      </c>
      <c r="AL49" s="147">
        <f t="shared" si="25"/>
        <v>0</v>
      </c>
      <c r="AM49" s="147">
        <f t="shared" si="25"/>
        <v>0</v>
      </c>
      <c r="AN49" s="147">
        <f t="shared" si="25"/>
        <v>0</v>
      </c>
      <c r="AO49" s="147">
        <f t="shared" si="25"/>
        <v>0</v>
      </c>
      <c r="AP49" s="147">
        <f t="shared" si="25"/>
        <v>0</v>
      </c>
      <c r="AQ49" s="147">
        <f t="shared" si="25"/>
        <v>0</v>
      </c>
      <c r="AR49" s="147">
        <f t="shared" si="25"/>
        <v>0</v>
      </c>
      <c r="AS49" s="147">
        <f t="shared" si="25"/>
        <v>0</v>
      </c>
      <c r="AT49" s="147">
        <f t="shared" si="25"/>
        <v>0</v>
      </c>
      <c r="AU49" s="147">
        <f t="shared" si="25"/>
        <v>0</v>
      </c>
      <c r="AV49" s="147">
        <f t="shared" si="25"/>
        <v>0</v>
      </c>
      <c r="AW49" s="147">
        <f t="shared" si="25"/>
        <v>0</v>
      </c>
      <c r="AX49" s="147">
        <f t="shared" si="25"/>
        <v>0</v>
      </c>
      <c r="AY49" s="147">
        <f t="shared" si="25"/>
        <v>0</v>
      </c>
    </row>
    <row r="50" spans="1:51" ht="47.25">
      <c r="A50" s="150" t="s">
        <v>61</v>
      </c>
      <c r="B50" s="41" t="str">
        <f>'Форма 1'!C50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0" s="125" t="str">
        <f>'Форма 1'!D50</f>
        <v>Г</v>
      </c>
      <c r="D50" s="151">
        <f t="shared" ref="D50:E50" si="26">SUM(D51:D53)</f>
        <v>0</v>
      </c>
      <c r="E50" s="151">
        <f t="shared" si="26"/>
        <v>0</v>
      </c>
      <c r="F50" s="151">
        <f t="shared" ref="F50:AY50" si="27">SUM(F51:F53)</f>
        <v>0</v>
      </c>
      <c r="G50" s="151">
        <f t="shared" si="27"/>
        <v>0</v>
      </c>
      <c r="H50" s="151">
        <f t="shared" si="27"/>
        <v>0</v>
      </c>
      <c r="I50" s="151">
        <f t="shared" si="27"/>
        <v>0</v>
      </c>
      <c r="J50" s="151">
        <f t="shared" si="27"/>
        <v>0</v>
      </c>
      <c r="K50" s="151">
        <f t="shared" si="27"/>
        <v>3.8149999999999999</v>
      </c>
      <c r="L50" s="151">
        <f t="shared" si="27"/>
        <v>0</v>
      </c>
      <c r="M50" s="151">
        <f t="shared" si="27"/>
        <v>0</v>
      </c>
      <c r="N50" s="151">
        <f t="shared" si="27"/>
        <v>0</v>
      </c>
      <c r="O50" s="151">
        <f t="shared" si="27"/>
        <v>0</v>
      </c>
      <c r="P50" s="151">
        <f t="shared" si="27"/>
        <v>0</v>
      </c>
      <c r="Q50" s="151">
        <f t="shared" si="27"/>
        <v>0</v>
      </c>
      <c r="R50" s="151">
        <f t="shared" si="27"/>
        <v>0</v>
      </c>
      <c r="S50" s="151">
        <f t="shared" si="27"/>
        <v>0</v>
      </c>
      <c r="T50" s="151">
        <f t="shared" si="27"/>
        <v>0</v>
      </c>
      <c r="U50" s="151">
        <f t="shared" si="27"/>
        <v>0</v>
      </c>
      <c r="V50" s="151">
        <f t="shared" si="27"/>
        <v>0</v>
      </c>
      <c r="W50" s="151">
        <f t="shared" si="27"/>
        <v>0</v>
      </c>
      <c r="X50" s="151">
        <f t="shared" si="27"/>
        <v>0</v>
      </c>
      <c r="Y50" s="151">
        <f t="shared" si="27"/>
        <v>0</v>
      </c>
      <c r="Z50" s="151">
        <f t="shared" si="27"/>
        <v>0</v>
      </c>
      <c r="AA50" s="151">
        <f t="shared" si="27"/>
        <v>0</v>
      </c>
      <c r="AB50" s="151">
        <f t="shared" si="27"/>
        <v>0</v>
      </c>
      <c r="AC50" s="151">
        <f t="shared" si="27"/>
        <v>0</v>
      </c>
      <c r="AD50" s="151">
        <f t="shared" si="27"/>
        <v>0</v>
      </c>
      <c r="AE50" s="151">
        <f t="shared" si="27"/>
        <v>0</v>
      </c>
      <c r="AF50" s="151">
        <f t="shared" si="27"/>
        <v>0</v>
      </c>
      <c r="AG50" s="151">
        <f t="shared" si="27"/>
        <v>0</v>
      </c>
      <c r="AH50" s="151">
        <f t="shared" si="27"/>
        <v>0</v>
      </c>
      <c r="AI50" s="151">
        <f t="shared" si="27"/>
        <v>0</v>
      </c>
      <c r="AJ50" s="151">
        <f t="shared" si="27"/>
        <v>0</v>
      </c>
      <c r="AK50" s="151">
        <f t="shared" si="27"/>
        <v>0</v>
      </c>
      <c r="AL50" s="151">
        <f t="shared" si="27"/>
        <v>0</v>
      </c>
      <c r="AM50" s="151">
        <f t="shared" si="27"/>
        <v>0</v>
      </c>
      <c r="AN50" s="151">
        <f t="shared" si="27"/>
        <v>0</v>
      </c>
      <c r="AO50" s="151">
        <f t="shared" si="27"/>
        <v>0</v>
      </c>
      <c r="AP50" s="151">
        <f t="shared" si="27"/>
        <v>0</v>
      </c>
      <c r="AQ50" s="151">
        <f t="shared" si="27"/>
        <v>0</v>
      </c>
      <c r="AR50" s="151">
        <f t="shared" si="27"/>
        <v>0</v>
      </c>
      <c r="AS50" s="151">
        <f t="shared" si="27"/>
        <v>0</v>
      </c>
      <c r="AT50" s="151">
        <f t="shared" si="27"/>
        <v>0</v>
      </c>
      <c r="AU50" s="151">
        <f t="shared" si="27"/>
        <v>0</v>
      </c>
      <c r="AV50" s="151">
        <f t="shared" si="27"/>
        <v>0</v>
      </c>
      <c r="AW50" s="151">
        <f t="shared" si="27"/>
        <v>0</v>
      </c>
      <c r="AX50" s="151">
        <f t="shared" si="27"/>
        <v>0</v>
      </c>
      <c r="AY50" s="151">
        <f t="shared" si="27"/>
        <v>0</v>
      </c>
    </row>
    <row r="51" spans="1:51" ht="41.25" customHeight="1">
      <c r="A51" s="154" t="s">
        <v>61</v>
      </c>
      <c r="B51" s="48" t="str">
        <f>'Форма 1'!C51</f>
        <v>Строительство одноцепной ВЛЗ-6кВ от фидеров №4(оп.19) и №5(оп.18)ВЛ-6кВ"Хитачи"до КТПн-400/6кВ в СОТ "Детка" протяженностью 7,11 км</v>
      </c>
      <c r="C51" s="49" t="str">
        <f>'Форма 1'!D51</f>
        <v>К_3.1</v>
      </c>
      <c r="D51" s="263">
        <v>0</v>
      </c>
      <c r="E51" s="263">
        <v>0</v>
      </c>
      <c r="F51" s="263">
        <v>0</v>
      </c>
      <c r="G51" s="263">
        <v>0</v>
      </c>
      <c r="H51" s="263">
        <v>0</v>
      </c>
      <c r="I51" s="263">
        <v>0</v>
      </c>
      <c r="J51" s="263">
        <v>0</v>
      </c>
      <c r="K51" s="263">
        <v>3.8149999999999999</v>
      </c>
      <c r="L51" s="263">
        <v>0</v>
      </c>
      <c r="M51" s="263">
        <v>0</v>
      </c>
      <c r="N51" s="263">
        <v>0</v>
      </c>
      <c r="O51" s="263">
        <v>0</v>
      </c>
      <c r="P51" s="263">
        <v>0</v>
      </c>
      <c r="Q51" s="263">
        <v>0</v>
      </c>
      <c r="R51" s="263">
        <v>0</v>
      </c>
      <c r="S51" s="263">
        <v>0</v>
      </c>
      <c r="T51" s="263">
        <v>0</v>
      </c>
      <c r="U51" s="263">
        <v>0</v>
      </c>
      <c r="V51" s="263">
        <v>0</v>
      </c>
      <c r="W51" s="263">
        <v>0</v>
      </c>
      <c r="X51" s="263">
        <v>0</v>
      </c>
      <c r="Y51" s="263">
        <v>0</v>
      </c>
      <c r="Z51" s="263">
        <v>0</v>
      </c>
      <c r="AA51" s="263">
        <v>0</v>
      </c>
      <c r="AB51" s="263">
        <v>0</v>
      </c>
      <c r="AC51" s="263">
        <v>0</v>
      </c>
      <c r="AD51" s="263">
        <v>0</v>
      </c>
      <c r="AE51" s="263">
        <v>0</v>
      </c>
      <c r="AF51" s="263">
        <v>0</v>
      </c>
      <c r="AG51" s="263">
        <v>0</v>
      </c>
      <c r="AH51" s="263">
        <v>0</v>
      </c>
      <c r="AI51" s="263">
        <v>0</v>
      </c>
      <c r="AJ51" s="263">
        <v>0</v>
      </c>
      <c r="AK51" s="263">
        <v>0</v>
      </c>
      <c r="AL51" s="263">
        <v>0</v>
      </c>
      <c r="AM51" s="263">
        <v>0</v>
      </c>
      <c r="AN51" s="263">
        <v>0</v>
      </c>
      <c r="AO51" s="263">
        <v>0</v>
      </c>
      <c r="AP51" s="263">
        <v>0</v>
      </c>
      <c r="AQ51" s="263">
        <v>0</v>
      </c>
      <c r="AR51" s="263">
        <v>0</v>
      </c>
      <c r="AS51" s="263">
        <v>0</v>
      </c>
      <c r="AT51" s="263">
        <v>0</v>
      </c>
      <c r="AU51" s="263">
        <v>0</v>
      </c>
      <c r="AV51" s="263">
        <v>0</v>
      </c>
      <c r="AW51" s="263">
        <v>0</v>
      </c>
      <c r="AX51" s="263">
        <v>0</v>
      </c>
      <c r="AY51" s="263">
        <v>0</v>
      </c>
    </row>
    <row r="52" spans="1:51" ht="41.25" customHeight="1">
      <c r="A52" s="154" t="s">
        <v>61</v>
      </c>
      <c r="B52" s="48" t="str">
        <f>'Форма 1'!C52</f>
        <v>Строительство от РП-4 4КЛ-10кВ с установкой 2КТПН-630/10 по ул. Тимптонская, квартал «И»  (КЛ-10кВ - 0,72км; 1,26МВА)</v>
      </c>
      <c r="C52" s="49" t="str">
        <f>'Форма 1'!D52</f>
        <v>K_3.2</v>
      </c>
      <c r="D52" s="263">
        <v>0</v>
      </c>
      <c r="E52" s="263">
        <v>0</v>
      </c>
      <c r="F52" s="263">
        <v>0</v>
      </c>
      <c r="G52" s="263">
        <v>0</v>
      </c>
      <c r="H52" s="263">
        <v>0</v>
      </c>
      <c r="I52" s="263">
        <v>0</v>
      </c>
      <c r="J52" s="263">
        <v>0</v>
      </c>
      <c r="K52" s="263">
        <v>0</v>
      </c>
      <c r="L52" s="263">
        <v>0</v>
      </c>
      <c r="M52" s="263">
        <v>0</v>
      </c>
      <c r="N52" s="263">
        <v>0</v>
      </c>
      <c r="O52" s="263">
        <v>0</v>
      </c>
      <c r="P52" s="263">
        <v>0</v>
      </c>
      <c r="Q52" s="263">
        <v>0</v>
      </c>
      <c r="R52" s="263">
        <v>0</v>
      </c>
      <c r="S52" s="263">
        <v>0</v>
      </c>
      <c r="T52" s="263">
        <v>0</v>
      </c>
      <c r="U52" s="263">
        <v>0</v>
      </c>
      <c r="V52" s="263">
        <v>0</v>
      </c>
      <c r="W52" s="263">
        <v>0</v>
      </c>
      <c r="X52" s="263">
        <v>0</v>
      </c>
      <c r="Y52" s="263">
        <v>0</v>
      </c>
      <c r="Z52" s="263">
        <v>0</v>
      </c>
      <c r="AA52" s="263">
        <v>0</v>
      </c>
      <c r="AB52" s="263">
        <v>0</v>
      </c>
      <c r="AC52" s="263">
        <v>0</v>
      </c>
      <c r="AD52" s="263">
        <v>0</v>
      </c>
      <c r="AE52" s="263">
        <v>0</v>
      </c>
      <c r="AF52" s="263">
        <v>0</v>
      </c>
      <c r="AG52" s="263">
        <v>0</v>
      </c>
      <c r="AH52" s="263">
        <v>0</v>
      </c>
      <c r="AI52" s="263">
        <v>0</v>
      </c>
      <c r="AJ52" s="263">
        <v>0</v>
      </c>
      <c r="AK52" s="263">
        <v>0</v>
      </c>
      <c r="AL52" s="263">
        <v>0</v>
      </c>
      <c r="AM52" s="263">
        <v>0</v>
      </c>
      <c r="AN52" s="263">
        <v>0</v>
      </c>
      <c r="AO52" s="263">
        <v>0</v>
      </c>
      <c r="AP52" s="263">
        <v>0</v>
      </c>
      <c r="AQ52" s="263">
        <v>0</v>
      </c>
      <c r="AR52" s="263">
        <v>0</v>
      </c>
      <c r="AS52" s="263">
        <v>0</v>
      </c>
      <c r="AT52" s="263">
        <v>0</v>
      </c>
      <c r="AU52" s="263">
        <v>0</v>
      </c>
      <c r="AV52" s="263">
        <v>0</v>
      </c>
      <c r="AW52" s="263">
        <v>0</v>
      </c>
      <c r="AX52" s="263">
        <v>0</v>
      </c>
      <c r="AY52" s="263">
        <v>0</v>
      </c>
    </row>
    <row r="53" spans="1:51" ht="47.25">
      <c r="A53" s="154" t="s">
        <v>61</v>
      </c>
      <c r="B53" s="48" t="str">
        <f>'Форма 1'!C53</f>
        <v>Строительство 2КЛ-10кВ от вновь установленной 2КТПН-630/10 по ул. Тимптонская до ул. Комсомольской правды с установкой КТПН-630/10, квартал «И»   (КЛ-10кВ 1,69км; 1,26МВА)</v>
      </c>
      <c r="C53" s="49" t="str">
        <f>'Форма 1'!D53</f>
        <v>K_3.3</v>
      </c>
      <c r="D53" s="263">
        <v>0</v>
      </c>
      <c r="E53" s="263">
        <v>0</v>
      </c>
      <c r="F53" s="263">
        <v>0</v>
      </c>
      <c r="G53" s="263">
        <v>0</v>
      </c>
      <c r="H53" s="263">
        <v>0</v>
      </c>
      <c r="I53" s="263">
        <v>0</v>
      </c>
      <c r="J53" s="263">
        <v>0</v>
      </c>
      <c r="K53" s="263">
        <v>0</v>
      </c>
      <c r="L53" s="263">
        <v>0</v>
      </c>
      <c r="M53" s="263">
        <v>0</v>
      </c>
      <c r="N53" s="263">
        <v>0</v>
      </c>
      <c r="O53" s="263">
        <v>0</v>
      </c>
      <c r="P53" s="263">
        <v>0</v>
      </c>
      <c r="Q53" s="263">
        <v>0</v>
      </c>
      <c r="R53" s="263">
        <v>0</v>
      </c>
      <c r="S53" s="263">
        <v>0</v>
      </c>
      <c r="T53" s="263">
        <v>0</v>
      </c>
      <c r="U53" s="263">
        <v>0</v>
      </c>
      <c r="V53" s="263">
        <v>0</v>
      </c>
      <c r="W53" s="263">
        <v>0</v>
      </c>
      <c r="X53" s="263">
        <v>0</v>
      </c>
      <c r="Y53" s="263">
        <v>0</v>
      </c>
      <c r="Z53" s="263">
        <v>0</v>
      </c>
      <c r="AA53" s="263">
        <v>0</v>
      </c>
      <c r="AB53" s="263">
        <v>0</v>
      </c>
      <c r="AC53" s="263">
        <v>0</v>
      </c>
      <c r="AD53" s="263">
        <v>0</v>
      </c>
      <c r="AE53" s="263">
        <v>0</v>
      </c>
      <c r="AF53" s="263">
        <v>0</v>
      </c>
      <c r="AG53" s="263">
        <v>0</v>
      </c>
      <c r="AH53" s="263">
        <v>0</v>
      </c>
      <c r="AI53" s="263">
        <v>0</v>
      </c>
      <c r="AJ53" s="263">
        <v>0</v>
      </c>
      <c r="AK53" s="263">
        <v>0</v>
      </c>
      <c r="AL53" s="263">
        <v>0</v>
      </c>
      <c r="AM53" s="263">
        <v>0</v>
      </c>
      <c r="AN53" s="263">
        <v>0</v>
      </c>
      <c r="AO53" s="263">
        <v>0</v>
      </c>
      <c r="AP53" s="263">
        <v>0</v>
      </c>
      <c r="AQ53" s="263">
        <v>0</v>
      </c>
      <c r="AR53" s="263">
        <v>0</v>
      </c>
      <c r="AS53" s="263">
        <v>0</v>
      </c>
      <c r="AT53" s="263">
        <v>0</v>
      </c>
      <c r="AU53" s="263">
        <v>0</v>
      </c>
      <c r="AV53" s="263">
        <v>0</v>
      </c>
      <c r="AW53" s="263">
        <v>0</v>
      </c>
      <c r="AX53" s="263">
        <v>0</v>
      </c>
      <c r="AY53" s="263">
        <v>0</v>
      </c>
    </row>
    <row r="54" spans="1:51" ht="47.25">
      <c r="A54" s="150" t="s">
        <v>67</v>
      </c>
      <c r="B54" s="41" t="str">
        <f>'Форма 1'!C54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4" s="125" t="str">
        <f>'Форма 1'!D54</f>
        <v>Г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R54" s="151">
        <v>0</v>
      </c>
      <c r="S54" s="151">
        <v>0</v>
      </c>
      <c r="T54" s="151">
        <v>0</v>
      </c>
      <c r="U54" s="151">
        <v>0</v>
      </c>
      <c r="V54" s="151">
        <v>0</v>
      </c>
      <c r="W54" s="151">
        <v>0</v>
      </c>
      <c r="X54" s="151">
        <v>0</v>
      </c>
      <c r="Y54" s="151">
        <v>0</v>
      </c>
      <c r="Z54" s="151">
        <v>0</v>
      </c>
      <c r="AA54" s="151">
        <v>0</v>
      </c>
      <c r="AB54" s="151">
        <v>0</v>
      </c>
      <c r="AC54" s="151">
        <v>0</v>
      </c>
      <c r="AD54" s="151">
        <v>0</v>
      </c>
      <c r="AE54" s="151">
        <v>0</v>
      </c>
      <c r="AF54" s="151">
        <v>0</v>
      </c>
      <c r="AG54" s="151">
        <v>0</v>
      </c>
      <c r="AH54" s="151">
        <v>0</v>
      </c>
      <c r="AI54" s="151">
        <v>0</v>
      </c>
      <c r="AJ54" s="151">
        <v>0</v>
      </c>
      <c r="AK54" s="151">
        <v>0</v>
      </c>
      <c r="AL54" s="151">
        <v>0</v>
      </c>
      <c r="AM54" s="151">
        <v>0</v>
      </c>
      <c r="AN54" s="151">
        <v>0</v>
      </c>
      <c r="AO54" s="151">
        <v>0</v>
      </c>
      <c r="AP54" s="151">
        <v>0</v>
      </c>
      <c r="AQ54" s="151">
        <v>0</v>
      </c>
      <c r="AR54" s="151">
        <v>0</v>
      </c>
      <c r="AS54" s="151">
        <v>0</v>
      </c>
      <c r="AT54" s="151">
        <v>0</v>
      </c>
      <c r="AU54" s="151">
        <v>0</v>
      </c>
      <c r="AV54" s="151">
        <v>0</v>
      </c>
      <c r="AW54" s="151">
        <v>0</v>
      </c>
      <c r="AX54" s="151">
        <v>0</v>
      </c>
      <c r="AY54" s="151">
        <v>0</v>
      </c>
    </row>
    <row r="55" spans="1:51" ht="31.5">
      <c r="A55" s="142" t="s">
        <v>69</v>
      </c>
      <c r="B55" s="50" t="str">
        <f>'Форма 1'!C55</f>
        <v>Реконструкция, модернизация, техническое перевооружение всего, в том числе:</v>
      </c>
      <c r="C55" s="127" t="str">
        <f>'Форма 1'!D55</f>
        <v>Г</v>
      </c>
      <c r="D55" s="143">
        <f t="shared" ref="D55:E55" si="28">D56+D62+D69+D81</f>
        <v>0</v>
      </c>
      <c r="E55" s="143">
        <f t="shared" si="28"/>
        <v>0</v>
      </c>
      <c r="F55" s="143">
        <f t="shared" ref="F55:AY55" si="29">F56+F62+F69+F81</f>
        <v>0</v>
      </c>
      <c r="G55" s="143">
        <f t="shared" si="29"/>
        <v>0</v>
      </c>
      <c r="H55" s="143">
        <f t="shared" si="29"/>
        <v>0</v>
      </c>
      <c r="I55" s="143">
        <f t="shared" si="29"/>
        <v>0</v>
      </c>
      <c r="J55" s="143">
        <f t="shared" si="29"/>
        <v>0</v>
      </c>
      <c r="K55" s="143">
        <f t="shared" si="29"/>
        <v>0</v>
      </c>
      <c r="L55" s="143">
        <f t="shared" si="29"/>
        <v>0</v>
      </c>
      <c r="M55" s="143">
        <f t="shared" si="29"/>
        <v>0</v>
      </c>
      <c r="N55" s="143">
        <f t="shared" si="29"/>
        <v>0</v>
      </c>
      <c r="O55" s="143">
        <f t="shared" si="29"/>
        <v>0</v>
      </c>
      <c r="P55" s="143">
        <f t="shared" si="29"/>
        <v>0</v>
      </c>
      <c r="Q55" s="143">
        <f t="shared" si="29"/>
        <v>0</v>
      </c>
      <c r="R55" s="143">
        <f t="shared" si="29"/>
        <v>0</v>
      </c>
      <c r="S55" s="143">
        <f t="shared" si="29"/>
        <v>0</v>
      </c>
      <c r="T55" s="143">
        <f t="shared" si="29"/>
        <v>0</v>
      </c>
      <c r="U55" s="143">
        <f t="shared" si="29"/>
        <v>0</v>
      </c>
      <c r="V55" s="143">
        <f t="shared" si="29"/>
        <v>0</v>
      </c>
      <c r="W55" s="143">
        <f t="shared" si="29"/>
        <v>0</v>
      </c>
      <c r="X55" s="143">
        <f t="shared" si="29"/>
        <v>0</v>
      </c>
      <c r="Y55" s="143">
        <f t="shared" si="29"/>
        <v>0</v>
      </c>
      <c r="Z55" s="143">
        <f t="shared" si="29"/>
        <v>0</v>
      </c>
      <c r="AA55" s="143">
        <f t="shared" si="29"/>
        <v>0</v>
      </c>
      <c r="AB55" s="143">
        <f t="shared" si="29"/>
        <v>0</v>
      </c>
      <c r="AC55" s="143">
        <f t="shared" si="29"/>
        <v>0</v>
      </c>
      <c r="AD55" s="143">
        <f t="shared" si="29"/>
        <v>0</v>
      </c>
      <c r="AE55" s="143">
        <f t="shared" si="29"/>
        <v>0</v>
      </c>
      <c r="AF55" s="143">
        <f t="shared" si="29"/>
        <v>0</v>
      </c>
      <c r="AG55" s="143">
        <f t="shared" si="29"/>
        <v>0</v>
      </c>
      <c r="AH55" s="143">
        <f t="shared" si="29"/>
        <v>0</v>
      </c>
      <c r="AI55" s="143">
        <f t="shared" si="29"/>
        <v>0</v>
      </c>
      <c r="AJ55" s="143">
        <f t="shared" si="29"/>
        <v>0</v>
      </c>
      <c r="AK55" s="143">
        <f t="shared" si="29"/>
        <v>0</v>
      </c>
      <c r="AL55" s="143">
        <f t="shared" si="29"/>
        <v>0</v>
      </c>
      <c r="AM55" s="143">
        <f t="shared" si="29"/>
        <v>0</v>
      </c>
      <c r="AN55" s="143">
        <f t="shared" si="29"/>
        <v>0</v>
      </c>
      <c r="AO55" s="143">
        <f t="shared" si="29"/>
        <v>0</v>
      </c>
      <c r="AP55" s="143">
        <f t="shared" si="29"/>
        <v>0</v>
      </c>
      <c r="AQ55" s="143">
        <f t="shared" si="29"/>
        <v>0</v>
      </c>
      <c r="AR55" s="143">
        <f t="shared" si="29"/>
        <v>0</v>
      </c>
      <c r="AS55" s="143">
        <f t="shared" si="29"/>
        <v>0</v>
      </c>
      <c r="AT55" s="143">
        <f t="shared" si="29"/>
        <v>0</v>
      </c>
      <c r="AU55" s="143">
        <f t="shared" si="29"/>
        <v>0</v>
      </c>
      <c r="AV55" s="143">
        <f t="shared" si="29"/>
        <v>0</v>
      </c>
      <c r="AW55" s="143">
        <f t="shared" si="29"/>
        <v>0</v>
      </c>
      <c r="AX55" s="143">
        <f t="shared" si="29"/>
        <v>0</v>
      </c>
      <c r="AY55" s="143">
        <f t="shared" si="29"/>
        <v>0</v>
      </c>
    </row>
    <row r="56" spans="1:51" ht="47.25">
      <c r="A56" s="146" t="s">
        <v>71</v>
      </c>
      <c r="B56" s="31" t="str">
        <f>'Форма 1'!C56</f>
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</c>
      <c r="C56" s="126" t="str">
        <f>'Форма 1'!D56</f>
        <v>Г</v>
      </c>
      <c r="D56" s="147">
        <f t="shared" ref="D56:E56" si="30">D57+D58</f>
        <v>0</v>
      </c>
      <c r="E56" s="147">
        <f t="shared" si="30"/>
        <v>0</v>
      </c>
      <c r="F56" s="147">
        <f t="shared" ref="F56:AY56" si="31">F57+F58</f>
        <v>0</v>
      </c>
      <c r="G56" s="147">
        <f t="shared" si="31"/>
        <v>0</v>
      </c>
      <c r="H56" s="147">
        <f t="shared" si="31"/>
        <v>0</v>
      </c>
      <c r="I56" s="147">
        <f t="shared" si="31"/>
        <v>0</v>
      </c>
      <c r="J56" s="147">
        <f t="shared" si="31"/>
        <v>0</v>
      </c>
      <c r="K56" s="147">
        <f t="shared" si="31"/>
        <v>0</v>
      </c>
      <c r="L56" s="147">
        <f t="shared" si="31"/>
        <v>0</v>
      </c>
      <c r="M56" s="147">
        <f t="shared" si="31"/>
        <v>0</v>
      </c>
      <c r="N56" s="147">
        <f t="shared" si="31"/>
        <v>0</v>
      </c>
      <c r="O56" s="147">
        <f t="shared" si="31"/>
        <v>0</v>
      </c>
      <c r="P56" s="147">
        <f t="shared" si="31"/>
        <v>0</v>
      </c>
      <c r="Q56" s="147">
        <f t="shared" si="31"/>
        <v>0</v>
      </c>
      <c r="R56" s="147">
        <f t="shared" si="31"/>
        <v>0</v>
      </c>
      <c r="S56" s="147">
        <f t="shared" si="31"/>
        <v>0</v>
      </c>
      <c r="T56" s="147">
        <f t="shared" si="31"/>
        <v>0</v>
      </c>
      <c r="U56" s="147">
        <f t="shared" si="31"/>
        <v>0</v>
      </c>
      <c r="V56" s="147">
        <f t="shared" si="31"/>
        <v>0</v>
      </c>
      <c r="W56" s="147">
        <f t="shared" si="31"/>
        <v>0</v>
      </c>
      <c r="X56" s="147">
        <f t="shared" si="31"/>
        <v>0</v>
      </c>
      <c r="Y56" s="147">
        <f t="shared" si="31"/>
        <v>0</v>
      </c>
      <c r="Z56" s="147">
        <f t="shared" si="31"/>
        <v>0</v>
      </c>
      <c r="AA56" s="147">
        <f t="shared" si="31"/>
        <v>0</v>
      </c>
      <c r="AB56" s="147">
        <f t="shared" si="31"/>
        <v>0</v>
      </c>
      <c r="AC56" s="147">
        <f t="shared" si="31"/>
        <v>0</v>
      </c>
      <c r="AD56" s="147">
        <f t="shared" si="31"/>
        <v>0</v>
      </c>
      <c r="AE56" s="147">
        <f t="shared" si="31"/>
        <v>0</v>
      </c>
      <c r="AF56" s="147">
        <f t="shared" si="31"/>
        <v>0</v>
      </c>
      <c r="AG56" s="147">
        <f t="shared" si="31"/>
        <v>0</v>
      </c>
      <c r="AH56" s="147">
        <f t="shared" si="31"/>
        <v>0</v>
      </c>
      <c r="AI56" s="147">
        <f t="shared" si="31"/>
        <v>0</v>
      </c>
      <c r="AJ56" s="147">
        <f t="shared" si="31"/>
        <v>0</v>
      </c>
      <c r="AK56" s="147">
        <f t="shared" si="31"/>
        <v>0</v>
      </c>
      <c r="AL56" s="147">
        <f t="shared" si="31"/>
        <v>0</v>
      </c>
      <c r="AM56" s="147">
        <f t="shared" si="31"/>
        <v>0</v>
      </c>
      <c r="AN56" s="147">
        <f t="shared" si="31"/>
        <v>0</v>
      </c>
      <c r="AO56" s="147">
        <f t="shared" si="31"/>
        <v>0</v>
      </c>
      <c r="AP56" s="147">
        <f t="shared" si="31"/>
        <v>0</v>
      </c>
      <c r="AQ56" s="147">
        <f t="shared" si="31"/>
        <v>0</v>
      </c>
      <c r="AR56" s="147">
        <f t="shared" si="31"/>
        <v>0</v>
      </c>
      <c r="AS56" s="147">
        <f t="shared" si="31"/>
        <v>0</v>
      </c>
      <c r="AT56" s="147">
        <f t="shared" si="31"/>
        <v>0</v>
      </c>
      <c r="AU56" s="147">
        <f t="shared" si="31"/>
        <v>0</v>
      </c>
      <c r="AV56" s="147">
        <f t="shared" si="31"/>
        <v>0</v>
      </c>
      <c r="AW56" s="147">
        <f t="shared" si="31"/>
        <v>0</v>
      </c>
      <c r="AX56" s="147">
        <f t="shared" si="31"/>
        <v>0</v>
      </c>
      <c r="AY56" s="147">
        <f t="shared" si="31"/>
        <v>0</v>
      </c>
    </row>
    <row r="57" spans="1:51" ht="30" customHeight="1">
      <c r="A57" s="150" t="s">
        <v>73</v>
      </c>
      <c r="B57" s="41" t="str">
        <f>'Форма 1'!C57</f>
        <v>Реконструкция трансформаторных и иных подстанций, всего, в том числе:</v>
      </c>
      <c r="C57" s="125" t="str">
        <f>'Форма 1'!D57</f>
        <v>Г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151">
        <v>0</v>
      </c>
      <c r="Q57" s="151">
        <v>0</v>
      </c>
      <c r="R57" s="151">
        <v>0</v>
      </c>
      <c r="S57" s="151">
        <v>0</v>
      </c>
      <c r="T57" s="151">
        <v>0</v>
      </c>
      <c r="U57" s="151">
        <v>0</v>
      </c>
      <c r="V57" s="151">
        <v>0</v>
      </c>
      <c r="W57" s="151">
        <v>0</v>
      </c>
      <c r="X57" s="151">
        <v>0</v>
      </c>
      <c r="Y57" s="151">
        <v>0</v>
      </c>
      <c r="Z57" s="151">
        <v>0</v>
      </c>
      <c r="AA57" s="151">
        <v>0</v>
      </c>
      <c r="AB57" s="151">
        <v>0</v>
      </c>
      <c r="AC57" s="151">
        <v>0</v>
      </c>
      <c r="AD57" s="151">
        <v>0</v>
      </c>
      <c r="AE57" s="151">
        <v>0</v>
      </c>
      <c r="AF57" s="151">
        <v>0</v>
      </c>
      <c r="AG57" s="151">
        <v>0</v>
      </c>
      <c r="AH57" s="151">
        <v>0</v>
      </c>
      <c r="AI57" s="151">
        <v>0</v>
      </c>
      <c r="AJ57" s="151">
        <v>0</v>
      </c>
      <c r="AK57" s="151">
        <v>0</v>
      </c>
      <c r="AL57" s="151">
        <v>0</v>
      </c>
      <c r="AM57" s="151">
        <v>0</v>
      </c>
      <c r="AN57" s="151">
        <v>0</v>
      </c>
      <c r="AO57" s="151">
        <v>0</v>
      </c>
      <c r="AP57" s="151">
        <v>0</v>
      </c>
      <c r="AQ57" s="151">
        <v>0</v>
      </c>
      <c r="AR57" s="151">
        <v>0</v>
      </c>
      <c r="AS57" s="151">
        <v>0</v>
      </c>
      <c r="AT57" s="151">
        <v>0</v>
      </c>
      <c r="AU57" s="151">
        <v>0</v>
      </c>
      <c r="AV57" s="151">
        <v>0</v>
      </c>
      <c r="AW57" s="151">
        <v>0</v>
      </c>
      <c r="AX57" s="151">
        <v>0</v>
      </c>
      <c r="AY57" s="151">
        <v>0</v>
      </c>
    </row>
    <row r="58" spans="1:51" ht="31.5">
      <c r="A58" s="150" t="s">
        <v>75</v>
      </c>
      <c r="B58" s="41" t="str">
        <f>'Форма 1'!C58</f>
        <v>Модернизация, техническое перевооружение трансформаторных и иных подстанций, распределительных пунктов, всего, в том числе:</v>
      </c>
      <c r="C58" s="125" t="str">
        <f>'Форма 1'!D58</f>
        <v>Г</v>
      </c>
      <c r="D58" s="151">
        <f t="shared" ref="D58:E58" si="32">SUM(D59:D61)</f>
        <v>0</v>
      </c>
      <c r="E58" s="151">
        <f t="shared" si="32"/>
        <v>0</v>
      </c>
      <c r="F58" s="151">
        <f t="shared" ref="F58:AY58" si="33">SUM(F59:F61)</f>
        <v>0</v>
      </c>
      <c r="G58" s="151">
        <f t="shared" si="33"/>
        <v>0</v>
      </c>
      <c r="H58" s="151">
        <f t="shared" si="33"/>
        <v>0</v>
      </c>
      <c r="I58" s="151">
        <f t="shared" si="33"/>
        <v>0</v>
      </c>
      <c r="J58" s="151">
        <f t="shared" si="33"/>
        <v>0</v>
      </c>
      <c r="K58" s="151">
        <f t="shared" si="33"/>
        <v>0</v>
      </c>
      <c r="L58" s="151">
        <f t="shared" si="33"/>
        <v>0</v>
      </c>
      <c r="M58" s="151">
        <f t="shared" si="33"/>
        <v>0</v>
      </c>
      <c r="N58" s="151">
        <f t="shared" si="33"/>
        <v>0</v>
      </c>
      <c r="O58" s="151">
        <f t="shared" si="33"/>
        <v>0</v>
      </c>
      <c r="P58" s="151">
        <f t="shared" si="33"/>
        <v>0</v>
      </c>
      <c r="Q58" s="151">
        <f t="shared" si="33"/>
        <v>0</v>
      </c>
      <c r="R58" s="151">
        <f t="shared" si="33"/>
        <v>0</v>
      </c>
      <c r="S58" s="151">
        <f t="shared" si="33"/>
        <v>0</v>
      </c>
      <c r="T58" s="151">
        <f t="shared" si="33"/>
        <v>0</v>
      </c>
      <c r="U58" s="151">
        <f t="shared" si="33"/>
        <v>0</v>
      </c>
      <c r="V58" s="151">
        <f t="shared" si="33"/>
        <v>0</v>
      </c>
      <c r="W58" s="151">
        <f t="shared" si="33"/>
        <v>0</v>
      </c>
      <c r="X58" s="151">
        <f t="shared" si="33"/>
        <v>0</v>
      </c>
      <c r="Y58" s="151">
        <f t="shared" si="33"/>
        <v>0</v>
      </c>
      <c r="Z58" s="151">
        <f t="shared" si="33"/>
        <v>0</v>
      </c>
      <c r="AA58" s="151">
        <f t="shared" si="33"/>
        <v>0</v>
      </c>
      <c r="AB58" s="151">
        <f t="shared" si="33"/>
        <v>0</v>
      </c>
      <c r="AC58" s="151">
        <f t="shared" si="33"/>
        <v>0</v>
      </c>
      <c r="AD58" s="151">
        <f t="shared" si="33"/>
        <v>0</v>
      </c>
      <c r="AE58" s="151">
        <f t="shared" si="33"/>
        <v>0</v>
      </c>
      <c r="AF58" s="151">
        <f t="shared" si="33"/>
        <v>0</v>
      </c>
      <c r="AG58" s="151">
        <f t="shared" si="33"/>
        <v>0</v>
      </c>
      <c r="AH58" s="151">
        <f t="shared" si="33"/>
        <v>0</v>
      </c>
      <c r="AI58" s="151">
        <f t="shared" si="33"/>
        <v>0</v>
      </c>
      <c r="AJ58" s="151">
        <f t="shared" si="33"/>
        <v>0</v>
      </c>
      <c r="AK58" s="151">
        <f t="shared" si="33"/>
        <v>0</v>
      </c>
      <c r="AL58" s="151">
        <f t="shared" si="33"/>
        <v>0</v>
      </c>
      <c r="AM58" s="151">
        <f t="shared" si="33"/>
        <v>0</v>
      </c>
      <c r="AN58" s="151">
        <f t="shared" si="33"/>
        <v>0</v>
      </c>
      <c r="AO58" s="151">
        <f t="shared" si="33"/>
        <v>0</v>
      </c>
      <c r="AP58" s="151">
        <f t="shared" si="33"/>
        <v>0</v>
      </c>
      <c r="AQ58" s="151">
        <f t="shared" si="33"/>
        <v>0</v>
      </c>
      <c r="AR58" s="151">
        <f t="shared" si="33"/>
        <v>0</v>
      </c>
      <c r="AS58" s="151">
        <f t="shared" si="33"/>
        <v>0</v>
      </c>
      <c r="AT58" s="151">
        <f t="shared" si="33"/>
        <v>0</v>
      </c>
      <c r="AU58" s="151">
        <f t="shared" si="33"/>
        <v>0</v>
      </c>
      <c r="AV58" s="151">
        <f t="shared" si="33"/>
        <v>0</v>
      </c>
      <c r="AW58" s="151">
        <f t="shared" si="33"/>
        <v>0</v>
      </c>
      <c r="AX58" s="151">
        <f t="shared" si="33"/>
        <v>0</v>
      </c>
      <c r="AY58" s="151">
        <f t="shared" si="33"/>
        <v>0</v>
      </c>
    </row>
    <row r="59" spans="1:51" ht="31.5">
      <c r="A59" s="154" t="s">
        <v>75</v>
      </c>
      <c r="B59" s="51" t="str">
        <f>'Форма 1'!C59</f>
        <v>Техническое перевооружение (модернизация) ЦРП-1 (инв.№ 00000479) (ячейки 14шт, выключатели 10шт)</v>
      </c>
      <c r="C59" s="49" t="str">
        <f>'Форма 1'!D59</f>
        <v>K_1.1</v>
      </c>
      <c r="D59" s="263">
        <v>0</v>
      </c>
      <c r="E59" s="263">
        <v>0</v>
      </c>
      <c r="F59" s="263">
        <v>0</v>
      </c>
      <c r="G59" s="263">
        <v>0</v>
      </c>
      <c r="H59" s="263">
        <v>0</v>
      </c>
      <c r="I59" s="263">
        <v>0</v>
      </c>
      <c r="J59" s="263">
        <v>0</v>
      </c>
      <c r="K59" s="263">
        <v>0</v>
      </c>
      <c r="L59" s="263">
        <v>0</v>
      </c>
      <c r="M59" s="263">
        <v>0</v>
      </c>
      <c r="N59" s="263">
        <v>0</v>
      </c>
      <c r="O59" s="263">
        <v>0</v>
      </c>
      <c r="P59" s="263">
        <v>0</v>
      </c>
      <c r="Q59" s="263">
        <v>0</v>
      </c>
      <c r="R59" s="263">
        <v>0</v>
      </c>
      <c r="S59" s="263">
        <v>0</v>
      </c>
      <c r="T59" s="263">
        <v>0</v>
      </c>
      <c r="U59" s="263">
        <v>0</v>
      </c>
      <c r="V59" s="263">
        <v>0</v>
      </c>
      <c r="W59" s="263">
        <v>0</v>
      </c>
      <c r="X59" s="263">
        <v>0</v>
      </c>
      <c r="Y59" s="263">
        <v>0</v>
      </c>
      <c r="Z59" s="263">
        <v>0</v>
      </c>
      <c r="AA59" s="263">
        <v>0</v>
      </c>
      <c r="AB59" s="263">
        <v>0</v>
      </c>
      <c r="AC59" s="263">
        <v>0</v>
      </c>
      <c r="AD59" s="263">
        <v>0</v>
      </c>
      <c r="AE59" s="263">
        <v>0</v>
      </c>
      <c r="AF59" s="263">
        <v>0</v>
      </c>
      <c r="AG59" s="263">
        <v>0</v>
      </c>
      <c r="AH59" s="263">
        <v>0</v>
      </c>
      <c r="AI59" s="263">
        <v>0</v>
      </c>
      <c r="AJ59" s="263">
        <v>0</v>
      </c>
      <c r="AK59" s="263">
        <v>0</v>
      </c>
      <c r="AL59" s="263">
        <v>0</v>
      </c>
      <c r="AM59" s="263">
        <v>0</v>
      </c>
      <c r="AN59" s="263">
        <v>0</v>
      </c>
      <c r="AO59" s="263">
        <v>0</v>
      </c>
      <c r="AP59" s="263">
        <v>0</v>
      </c>
      <c r="AQ59" s="263">
        <v>0</v>
      </c>
      <c r="AR59" s="263">
        <v>0</v>
      </c>
      <c r="AS59" s="263">
        <v>0</v>
      </c>
      <c r="AT59" s="263">
        <v>0</v>
      </c>
      <c r="AU59" s="263">
        <v>0</v>
      </c>
      <c r="AV59" s="263">
        <v>0</v>
      </c>
      <c r="AW59" s="263">
        <v>0</v>
      </c>
      <c r="AX59" s="263">
        <v>0</v>
      </c>
      <c r="AY59" s="263">
        <v>0</v>
      </c>
    </row>
    <row r="60" spans="1:51" ht="47.25">
      <c r="A60" s="154" t="s">
        <v>75</v>
      </c>
      <c r="B60" s="51" t="str">
        <f>'Форма 1'!C60</f>
        <v>Техническое перевооружение (модернизация) ТП-23, ТП-24, ТП-29, ТП-75, ТП-81, ТП-92, ТП-98, ТП-100, ТП-101, ТП-104 (ячейки КСО-386 - 64шт)</v>
      </c>
      <c r="C60" s="49" t="str">
        <f>'Форма 1'!D60</f>
        <v>K_1.2</v>
      </c>
      <c r="D60" s="263">
        <v>0</v>
      </c>
      <c r="E60" s="263">
        <v>0</v>
      </c>
      <c r="F60" s="263">
        <v>0</v>
      </c>
      <c r="G60" s="263">
        <v>0</v>
      </c>
      <c r="H60" s="263">
        <v>0</v>
      </c>
      <c r="I60" s="263">
        <v>0</v>
      </c>
      <c r="J60" s="263">
        <v>0</v>
      </c>
      <c r="K60" s="263">
        <v>0</v>
      </c>
      <c r="L60" s="263">
        <v>0</v>
      </c>
      <c r="M60" s="263">
        <v>0</v>
      </c>
      <c r="N60" s="263">
        <v>0</v>
      </c>
      <c r="O60" s="263">
        <v>0</v>
      </c>
      <c r="P60" s="263">
        <v>0</v>
      </c>
      <c r="Q60" s="263">
        <v>0</v>
      </c>
      <c r="R60" s="263">
        <v>0</v>
      </c>
      <c r="S60" s="263">
        <v>0</v>
      </c>
      <c r="T60" s="263">
        <v>0</v>
      </c>
      <c r="U60" s="263">
        <v>0</v>
      </c>
      <c r="V60" s="263">
        <v>0</v>
      </c>
      <c r="W60" s="263">
        <v>0</v>
      </c>
      <c r="X60" s="263">
        <v>0</v>
      </c>
      <c r="Y60" s="263">
        <v>0</v>
      </c>
      <c r="Z60" s="263">
        <v>0</v>
      </c>
      <c r="AA60" s="263">
        <v>0</v>
      </c>
      <c r="AB60" s="263">
        <v>0</v>
      </c>
      <c r="AC60" s="263">
        <v>0</v>
      </c>
      <c r="AD60" s="263">
        <v>0</v>
      </c>
      <c r="AE60" s="263">
        <v>0</v>
      </c>
      <c r="AF60" s="263">
        <v>0</v>
      </c>
      <c r="AG60" s="263">
        <v>0</v>
      </c>
      <c r="AH60" s="263">
        <v>0</v>
      </c>
      <c r="AI60" s="263">
        <v>0</v>
      </c>
      <c r="AJ60" s="263">
        <v>0</v>
      </c>
      <c r="AK60" s="263">
        <v>0</v>
      </c>
      <c r="AL60" s="263">
        <v>0</v>
      </c>
      <c r="AM60" s="263">
        <v>0</v>
      </c>
      <c r="AN60" s="263">
        <v>0</v>
      </c>
      <c r="AO60" s="263">
        <v>0</v>
      </c>
      <c r="AP60" s="263">
        <v>0</v>
      </c>
      <c r="AQ60" s="263">
        <v>0</v>
      </c>
      <c r="AR60" s="263">
        <v>0</v>
      </c>
      <c r="AS60" s="263">
        <v>0</v>
      </c>
      <c r="AT60" s="263">
        <v>0</v>
      </c>
      <c r="AU60" s="263">
        <v>0</v>
      </c>
      <c r="AV60" s="263">
        <v>0</v>
      </c>
      <c r="AW60" s="263">
        <v>0</v>
      </c>
      <c r="AX60" s="263">
        <v>0</v>
      </c>
      <c r="AY60" s="263">
        <v>0</v>
      </c>
    </row>
    <row r="61" spans="1:51" ht="31.5" customHeight="1">
      <c r="A61" s="154" t="s">
        <v>75</v>
      </c>
      <c r="B61" s="51" t="str">
        <f>'Форма 1'!C61</f>
        <v>Техническое перевооружение (модернизация) РП-5 (1 ед.)</v>
      </c>
      <c r="C61" s="49" t="str">
        <f>'Форма 1'!D61</f>
        <v>K_1.0</v>
      </c>
      <c r="D61" s="263">
        <v>0</v>
      </c>
      <c r="E61" s="263">
        <v>0</v>
      </c>
      <c r="F61" s="263">
        <v>0</v>
      </c>
      <c r="G61" s="263">
        <v>0</v>
      </c>
      <c r="H61" s="263">
        <v>0</v>
      </c>
      <c r="I61" s="263">
        <v>0</v>
      </c>
      <c r="J61" s="263">
        <v>0</v>
      </c>
      <c r="K61" s="263">
        <v>0</v>
      </c>
      <c r="L61" s="263">
        <v>0</v>
      </c>
      <c r="M61" s="263">
        <v>0</v>
      </c>
      <c r="N61" s="263">
        <v>0</v>
      </c>
      <c r="O61" s="263">
        <v>0</v>
      </c>
      <c r="P61" s="263">
        <v>0</v>
      </c>
      <c r="Q61" s="263">
        <v>0</v>
      </c>
      <c r="R61" s="263">
        <v>0</v>
      </c>
      <c r="S61" s="263">
        <v>0</v>
      </c>
      <c r="T61" s="263">
        <v>0</v>
      </c>
      <c r="U61" s="263">
        <v>0</v>
      </c>
      <c r="V61" s="263">
        <v>0</v>
      </c>
      <c r="W61" s="263">
        <v>0</v>
      </c>
      <c r="X61" s="263">
        <v>0</v>
      </c>
      <c r="Y61" s="263">
        <v>0</v>
      </c>
      <c r="Z61" s="263">
        <v>0</v>
      </c>
      <c r="AA61" s="263">
        <v>0</v>
      </c>
      <c r="AB61" s="263">
        <v>0</v>
      </c>
      <c r="AC61" s="263">
        <v>0</v>
      </c>
      <c r="AD61" s="263">
        <v>0</v>
      </c>
      <c r="AE61" s="263">
        <v>0</v>
      </c>
      <c r="AF61" s="263">
        <v>0</v>
      </c>
      <c r="AG61" s="263">
        <v>0</v>
      </c>
      <c r="AH61" s="263">
        <v>0</v>
      </c>
      <c r="AI61" s="263">
        <v>0</v>
      </c>
      <c r="AJ61" s="263">
        <v>0</v>
      </c>
      <c r="AK61" s="263">
        <v>0</v>
      </c>
      <c r="AL61" s="263">
        <v>0</v>
      </c>
      <c r="AM61" s="263">
        <v>0</v>
      </c>
      <c r="AN61" s="263">
        <v>0</v>
      </c>
      <c r="AO61" s="263">
        <v>0</v>
      </c>
      <c r="AP61" s="263">
        <v>0</v>
      </c>
      <c r="AQ61" s="263">
        <v>0</v>
      </c>
      <c r="AR61" s="263">
        <v>0</v>
      </c>
      <c r="AS61" s="263">
        <v>0</v>
      </c>
      <c r="AT61" s="263">
        <v>0</v>
      </c>
      <c r="AU61" s="263">
        <v>0</v>
      </c>
      <c r="AV61" s="263">
        <v>0</v>
      </c>
      <c r="AW61" s="263">
        <v>0</v>
      </c>
      <c r="AX61" s="263">
        <v>0</v>
      </c>
      <c r="AY61" s="263">
        <v>0</v>
      </c>
    </row>
    <row r="62" spans="1:51" ht="31.5">
      <c r="A62" s="146" t="s">
        <v>83</v>
      </c>
      <c r="B62" s="31" t="str">
        <f>'Форма 1'!C62</f>
        <v>Реконструкция, модернизация, техническое перевооружение линий электропередачи, всего, в том числе:</v>
      </c>
      <c r="C62" s="126" t="str">
        <f>'Форма 1'!D62</f>
        <v>Г</v>
      </c>
      <c r="D62" s="147">
        <f t="shared" ref="D62:E62" si="34">D63+D66</f>
        <v>0</v>
      </c>
      <c r="E62" s="147">
        <f t="shared" si="34"/>
        <v>0</v>
      </c>
      <c r="F62" s="147">
        <f t="shared" ref="F62:AY62" si="35">F63+F66</f>
        <v>0</v>
      </c>
      <c r="G62" s="147">
        <f t="shared" si="35"/>
        <v>0</v>
      </c>
      <c r="H62" s="147">
        <f t="shared" si="35"/>
        <v>0</v>
      </c>
      <c r="I62" s="147">
        <f t="shared" si="35"/>
        <v>0</v>
      </c>
      <c r="J62" s="147">
        <f t="shared" si="35"/>
        <v>0</v>
      </c>
      <c r="K62" s="147">
        <f t="shared" si="35"/>
        <v>0</v>
      </c>
      <c r="L62" s="147">
        <f t="shared" si="35"/>
        <v>0</v>
      </c>
      <c r="M62" s="147">
        <f t="shared" si="35"/>
        <v>0</v>
      </c>
      <c r="N62" s="147">
        <f t="shared" si="35"/>
        <v>0</v>
      </c>
      <c r="O62" s="147">
        <f t="shared" si="35"/>
        <v>0</v>
      </c>
      <c r="P62" s="147">
        <f t="shared" si="35"/>
        <v>0</v>
      </c>
      <c r="Q62" s="147">
        <f t="shared" si="35"/>
        <v>0</v>
      </c>
      <c r="R62" s="147">
        <f t="shared" si="35"/>
        <v>0</v>
      </c>
      <c r="S62" s="147">
        <f t="shared" si="35"/>
        <v>0</v>
      </c>
      <c r="T62" s="147">
        <f t="shared" si="35"/>
        <v>0</v>
      </c>
      <c r="U62" s="147">
        <f t="shared" si="35"/>
        <v>0</v>
      </c>
      <c r="V62" s="147">
        <f t="shared" si="35"/>
        <v>0</v>
      </c>
      <c r="W62" s="147">
        <f t="shared" si="35"/>
        <v>0</v>
      </c>
      <c r="X62" s="147">
        <f t="shared" si="35"/>
        <v>0</v>
      </c>
      <c r="Y62" s="147">
        <f t="shared" si="35"/>
        <v>0</v>
      </c>
      <c r="Z62" s="147">
        <f t="shared" si="35"/>
        <v>0</v>
      </c>
      <c r="AA62" s="147">
        <f t="shared" si="35"/>
        <v>0</v>
      </c>
      <c r="AB62" s="147">
        <f t="shared" si="35"/>
        <v>0</v>
      </c>
      <c r="AC62" s="147">
        <f t="shared" si="35"/>
        <v>0</v>
      </c>
      <c r="AD62" s="147">
        <f t="shared" si="35"/>
        <v>0</v>
      </c>
      <c r="AE62" s="147">
        <f t="shared" si="35"/>
        <v>0</v>
      </c>
      <c r="AF62" s="147">
        <f t="shared" si="35"/>
        <v>0</v>
      </c>
      <c r="AG62" s="147">
        <f t="shared" si="35"/>
        <v>0</v>
      </c>
      <c r="AH62" s="147">
        <f t="shared" si="35"/>
        <v>0</v>
      </c>
      <c r="AI62" s="147">
        <f t="shared" si="35"/>
        <v>0</v>
      </c>
      <c r="AJ62" s="147">
        <f t="shared" si="35"/>
        <v>0</v>
      </c>
      <c r="AK62" s="147">
        <f t="shared" si="35"/>
        <v>0</v>
      </c>
      <c r="AL62" s="147">
        <f t="shared" si="35"/>
        <v>0</v>
      </c>
      <c r="AM62" s="147">
        <f t="shared" si="35"/>
        <v>0</v>
      </c>
      <c r="AN62" s="147">
        <f t="shared" si="35"/>
        <v>0</v>
      </c>
      <c r="AO62" s="147">
        <f t="shared" si="35"/>
        <v>0</v>
      </c>
      <c r="AP62" s="147">
        <f t="shared" si="35"/>
        <v>0</v>
      </c>
      <c r="AQ62" s="147">
        <f t="shared" si="35"/>
        <v>0</v>
      </c>
      <c r="AR62" s="147">
        <f t="shared" si="35"/>
        <v>0</v>
      </c>
      <c r="AS62" s="147">
        <f t="shared" si="35"/>
        <v>0</v>
      </c>
      <c r="AT62" s="147">
        <f t="shared" si="35"/>
        <v>0</v>
      </c>
      <c r="AU62" s="147">
        <f t="shared" si="35"/>
        <v>0</v>
      </c>
      <c r="AV62" s="147">
        <f t="shared" si="35"/>
        <v>0</v>
      </c>
      <c r="AW62" s="147">
        <f t="shared" si="35"/>
        <v>0</v>
      </c>
      <c r="AX62" s="147">
        <f t="shared" si="35"/>
        <v>0</v>
      </c>
      <c r="AY62" s="147">
        <f t="shared" si="35"/>
        <v>0</v>
      </c>
    </row>
    <row r="63" spans="1:51" ht="24.75" customHeight="1">
      <c r="A63" s="150" t="s">
        <v>85</v>
      </c>
      <c r="B63" s="52" t="str">
        <f>'Форма 1'!C63</f>
        <v>Реконструкция линий электропередачи, всего, в том числе:</v>
      </c>
      <c r="C63" s="125" t="str">
        <f>'Форма 1'!D63</f>
        <v>Г</v>
      </c>
      <c r="D63" s="151">
        <f t="shared" ref="D63:E63" si="36">SUM(D64:D65)</f>
        <v>0</v>
      </c>
      <c r="E63" s="151">
        <f t="shared" si="36"/>
        <v>0</v>
      </c>
      <c r="F63" s="151">
        <f t="shared" ref="F63:AY63" si="37">SUM(F64:F65)</f>
        <v>0</v>
      </c>
      <c r="G63" s="151">
        <f t="shared" si="37"/>
        <v>0</v>
      </c>
      <c r="H63" s="151">
        <f t="shared" si="37"/>
        <v>0</v>
      </c>
      <c r="I63" s="151">
        <f t="shared" si="37"/>
        <v>0</v>
      </c>
      <c r="J63" s="151">
        <f t="shared" si="37"/>
        <v>0</v>
      </c>
      <c r="K63" s="151">
        <f t="shared" si="37"/>
        <v>0</v>
      </c>
      <c r="L63" s="151">
        <f t="shared" si="37"/>
        <v>0</v>
      </c>
      <c r="M63" s="151">
        <f t="shared" si="37"/>
        <v>0</v>
      </c>
      <c r="N63" s="151">
        <f t="shared" si="37"/>
        <v>0</v>
      </c>
      <c r="O63" s="151">
        <f t="shared" si="37"/>
        <v>0</v>
      </c>
      <c r="P63" s="151">
        <f t="shared" si="37"/>
        <v>0</v>
      </c>
      <c r="Q63" s="151">
        <f t="shared" si="37"/>
        <v>0</v>
      </c>
      <c r="R63" s="151">
        <f t="shared" si="37"/>
        <v>0</v>
      </c>
      <c r="S63" s="151">
        <f t="shared" si="37"/>
        <v>0</v>
      </c>
      <c r="T63" s="151">
        <f t="shared" si="37"/>
        <v>0</v>
      </c>
      <c r="U63" s="151">
        <f t="shared" si="37"/>
        <v>0</v>
      </c>
      <c r="V63" s="151">
        <f t="shared" si="37"/>
        <v>0</v>
      </c>
      <c r="W63" s="151">
        <f t="shared" si="37"/>
        <v>0</v>
      </c>
      <c r="X63" s="151">
        <f t="shared" si="37"/>
        <v>0</v>
      </c>
      <c r="Y63" s="151">
        <f t="shared" si="37"/>
        <v>0</v>
      </c>
      <c r="Z63" s="151">
        <f t="shared" si="37"/>
        <v>0</v>
      </c>
      <c r="AA63" s="151">
        <f t="shared" si="37"/>
        <v>0</v>
      </c>
      <c r="AB63" s="151">
        <f t="shared" si="37"/>
        <v>0</v>
      </c>
      <c r="AC63" s="151">
        <f t="shared" si="37"/>
        <v>0</v>
      </c>
      <c r="AD63" s="151">
        <f t="shared" si="37"/>
        <v>0</v>
      </c>
      <c r="AE63" s="151">
        <f t="shared" si="37"/>
        <v>0</v>
      </c>
      <c r="AF63" s="151">
        <f t="shared" si="37"/>
        <v>0</v>
      </c>
      <c r="AG63" s="151">
        <f t="shared" si="37"/>
        <v>0</v>
      </c>
      <c r="AH63" s="151">
        <f t="shared" si="37"/>
        <v>0</v>
      </c>
      <c r="AI63" s="151">
        <f t="shared" si="37"/>
        <v>0</v>
      </c>
      <c r="AJ63" s="151">
        <f t="shared" si="37"/>
        <v>0</v>
      </c>
      <c r="AK63" s="151">
        <f t="shared" si="37"/>
        <v>0</v>
      </c>
      <c r="AL63" s="151">
        <f t="shared" si="37"/>
        <v>0</v>
      </c>
      <c r="AM63" s="151">
        <f t="shared" si="37"/>
        <v>0</v>
      </c>
      <c r="AN63" s="151">
        <f t="shared" si="37"/>
        <v>0</v>
      </c>
      <c r="AO63" s="151">
        <f t="shared" si="37"/>
        <v>0</v>
      </c>
      <c r="AP63" s="151">
        <f t="shared" si="37"/>
        <v>0</v>
      </c>
      <c r="AQ63" s="151">
        <f t="shared" si="37"/>
        <v>0</v>
      </c>
      <c r="AR63" s="151">
        <f t="shared" si="37"/>
        <v>0</v>
      </c>
      <c r="AS63" s="151">
        <f t="shared" si="37"/>
        <v>0</v>
      </c>
      <c r="AT63" s="151">
        <f t="shared" si="37"/>
        <v>0</v>
      </c>
      <c r="AU63" s="151">
        <f t="shared" si="37"/>
        <v>0</v>
      </c>
      <c r="AV63" s="151">
        <f t="shared" si="37"/>
        <v>0</v>
      </c>
      <c r="AW63" s="151">
        <f t="shared" si="37"/>
        <v>0</v>
      </c>
      <c r="AX63" s="151">
        <f t="shared" si="37"/>
        <v>0</v>
      </c>
      <c r="AY63" s="151">
        <f t="shared" si="37"/>
        <v>0</v>
      </c>
    </row>
    <row r="64" spans="1:51" ht="45.75" customHeight="1">
      <c r="A64" s="154" t="s">
        <v>85</v>
      </c>
      <c r="B64" s="48" t="str">
        <f>'Форма 1'!C64</f>
        <v>Реконструкция ВОЗ. ЛИН. 10 КВ МКЗ, инв.№ 00000007 (ВЛ-10 кВ фидер №7 и фидер № 25 от ПС № 49 до РП-1) II этап (0,45км)</v>
      </c>
      <c r="C64" s="49" t="str">
        <f>'Форма 1'!D64</f>
        <v>K_1.3</v>
      </c>
      <c r="D64" s="263">
        <v>0</v>
      </c>
      <c r="E64" s="263">
        <v>0</v>
      </c>
      <c r="F64" s="263">
        <v>0</v>
      </c>
      <c r="G64" s="263">
        <v>0</v>
      </c>
      <c r="H64" s="263">
        <v>0</v>
      </c>
      <c r="I64" s="263">
        <v>0</v>
      </c>
      <c r="J64" s="263">
        <v>0</v>
      </c>
      <c r="K64" s="263">
        <v>0</v>
      </c>
      <c r="L64" s="263">
        <v>0</v>
      </c>
      <c r="M64" s="263">
        <v>0</v>
      </c>
      <c r="N64" s="263">
        <v>0</v>
      </c>
      <c r="O64" s="263">
        <v>0</v>
      </c>
      <c r="P64" s="263">
        <v>0</v>
      </c>
      <c r="Q64" s="263">
        <v>0</v>
      </c>
      <c r="R64" s="263">
        <v>0</v>
      </c>
      <c r="S64" s="263">
        <v>0</v>
      </c>
      <c r="T64" s="263">
        <v>0</v>
      </c>
      <c r="U64" s="263">
        <v>0</v>
      </c>
      <c r="V64" s="263">
        <v>0</v>
      </c>
      <c r="W64" s="263">
        <v>0</v>
      </c>
      <c r="X64" s="263">
        <v>0</v>
      </c>
      <c r="Y64" s="263">
        <v>0</v>
      </c>
      <c r="Z64" s="263">
        <v>0</v>
      </c>
      <c r="AA64" s="263">
        <v>0</v>
      </c>
      <c r="AB64" s="263">
        <v>0</v>
      </c>
      <c r="AC64" s="263">
        <v>0</v>
      </c>
      <c r="AD64" s="263">
        <v>0</v>
      </c>
      <c r="AE64" s="263">
        <v>0</v>
      </c>
      <c r="AF64" s="263">
        <v>0</v>
      </c>
      <c r="AG64" s="263">
        <v>0</v>
      </c>
      <c r="AH64" s="263">
        <v>0</v>
      </c>
      <c r="AI64" s="263">
        <v>0</v>
      </c>
      <c r="AJ64" s="263">
        <v>0</v>
      </c>
      <c r="AK64" s="263">
        <v>0</v>
      </c>
      <c r="AL64" s="263">
        <v>0</v>
      </c>
      <c r="AM64" s="263">
        <v>0</v>
      </c>
      <c r="AN64" s="263">
        <v>0</v>
      </c>
      <c r="AO64" s="263">
        <v>0</v>
      </c>
      <c r="AP64" s="263">
        <v>0</v>
      </c>
      <c r="AQ64" s="263">
        <v>0</v>
      </c>
      <c r="AR64" s="263">
        <v>0</v>
      </c>
      <c r="AS64" s="263">
        <v>0</v>
      </c>
      <c r="AT64" s="263">
        <v>0</v>
      </c>
      <c r="AU64" s="263">
        <v>0</v>
      </c>
      <c r="AV64" s="263">
        <v>0</v>
      </c>
      <c r="AW64" s="263">
        <v>0</v>
      </c>
      <c r="AX64" s="263">
        <v>0</v>
      </c>
      <c r="AY64" s="263">
        <v>0</v>
      </c>
    </row>
    <row r="65" spans="1:51" ht="78.75">
      <c r="A65" s="154" t="s">
        <v>85</v>
      </c>
      <c r="B65" s="48" t="str">
        <f>'Форма 1'!C65</f>
        <v>Реконструкция ВЛ-10(6)кВ в ВЛЗ-10(6)кВ (СИП-3)(6км):  Ф-14 от ПС 110/10 УВД (адрес: г.Нерюнгри, вдоль ул.Строителей, ул.Лужников), Ф-10 (24) от ПС 110/10 Городская  (адрес: г.Нерюнгри, вдоль ул.Геологов),  Ф-26 (37) от ПС 110/10 Фабрика (адрес: г.Нерюнгри, вдоль ул.Разрезовская)</v>
      </c>
      <c r="C65" s="49" t="str">
        <f>'Форма 1'!D65</f>
        <v>K_1.6</v>
      </c>
      <c r="D65" s="263">
        <v>0</v>
      </c>
      <c r="E65" s="263">
        <v>0</v>
      </c>
      <c r="F65" s="263">
        <v>0</v>
      </c>
      <c r="G65" s="263">
        <v>0</v>
      </c>
      <c r="H65" s="263">
        <v>0</v>
      </c>
      <c r="I65" s="263">
        <v>0</v>
      </c>
      <c r="J65" s="263">
        <v>0</v>
      </c>
      <c r="K65" s="263">
        <v>0</v>
      </c>
      <c r="L65" s="263">
        <v>0</v>
      </c>
      <c r="M65" s="263">
        <v>0</v>
      </c>
      <c r="N65" s="263">
        <v>0</v>
      </c>
      <c r="O65" s="263">
        <v>0</v>
      </c>
      <c r="P65" s="263">
        <v>0</v>
      </c>
      <c r="Q65" s="263">
        <v>0</v>
      </c>
      <c r="R65" s="263">
        <v>0</v>
      </c>
      <c r="S65" s="263">
        <v>0</v>
      </c>
      <c r="T65" s="263">
        <v>0</v>
      </c>
      <c r="U65" s="263">
        <v>0</v>
      </c>
      <c r="V65" s="263">
        <v>0</v>
      </c>
      <c r="W65" s="263">
        <v>0</v>
      </c>
      <c r="X65" s="263">
        <v>0</v>
      </c>
      <c r="Y65" s="263">
        <v>0</v>
      </c>
      <c r="Z65" s="263">
        <v>0</v>
      </c>
      <c r="AA65" s="263">
        <v>0</v>
      </c>
      <c r="AB65" s="263">
        <v>0</v>
      </c>
      <c r="AC65" s="263">
        <v>0</v>
      </c>
      <c r="AD65" s="263">
        <v>0</v>
      </c>
      <c r="AE65" s="263">
        <v>0</v>
      </c>
      <c r="AF65" s="263">
        <v>0</v>
      </c>
      <c r="AG65" s="263">
        <v>0</v>
      </c>
      <c r="AH65" s="263">
        <v>0</v>
      </c>
      <c r="AI65" s="263">
        <v>0</v>
      </c>
      <c r="AJ65" s="263">
        <v>0</v>
      </c>
      <c r="AK65" s="263">
        <v>0</v>
      </c>
      <c r="AL65" s="263">
        <v>0</v>
      </c>
      <c r="AM65" s="263">
        <v>0</v>
      </c>
      <c r="AN65" s="263">
        <v>0</v>
      </c>
      <c r="AO65" s="263">
        <v>0</v>
      </c>
      <c r="AP65" s="263">
        <v>0</v>
      </c>
      <c r="AQ65" s="263">
        <v>0</v>
      </c>
      <c r="AR65" s="263">
        <v>0</v>
      </c>
      <c r="AS65" s="263">
        <v>0</v>
      </c>
      <c r="AT65" s="263">
        <v>0</v>
      </c>
      <c r="AU65" s="263">
        <v>0</v>
      </c>
      <c r="AV65" s="263">
        <v>0</v>
      </c>
      <c r="AW65" s="263">
        <v>0</v>
      </c>
      <c r="AX65" s="263">
        <v>0</v>
      </c>
      <c r="AY65" s="263">
        <v>0</v>
      </c>
    </row>
    <row r="66" spans="1:51" ht="31.5">
      <c r="A66" s="150" t="s">
        <v>91</v>
      </c>
      <c r="B66" s="41" t="str">
        <f>'Форма 1'!C66</f>
        <v>Модернизация, техническое перевооружение линий электропередачи, всего, в том числе:</v>
      </c>
      <c r="C66" s="125" t="str">
        <f>'Форма 1'!D66</f>
        <v>Г</v>
      </c>
      <c r="D66" s="151">
        <f t="shared" ref="D66:E66" si="38">SUM(D67:D68)</f>
        <v>0</v>
      </c>
      <c r="E66" s="151">
        <f t="shared" si="38"/>
        <v>0</v>
      </c>
      <c r="F66" s="151">
        <f t="shared" ref="F66:AY66" si="39">SUM(F67:F68)</f>
        <v>0</v>
      </c>
      <c r="G66" s="151">
        <f t="shared" si="39"/>
        <v>0</v>
      </c>
      <c r="H66" s="151">
        <f t="shared" si="39"/>
        <v>0</v>
      </c>
      <c r="I66" s="151">
        <f t="shared" si="39"/>
        <v>0</v>
      </c>
      <c r="J66" s="151">
        <f t="shared" si="39"/>
        <v>0</v>
      </c>
      <c r="K66" s="151">
        <f t="shared" si="39"/>
        <v>0</v>
      </c>
      <c r="L66" s="151">
        <f t="shared" si="39"/>
        <v>0</v>
      </c>
      <c r="M66" s="151">
        <f t="shared" si="39"/>
        <v>0</v>
      </c>
      <c r="N66" s="151">
        <f t="shared" si="39"/>
        <v>0</v>
      </c>
      <c r="O66" s="151">
        <f t="shared" si="39"/>
        <v>0</v>
      </c>
      <c r="P66" s="151">
        <f t="shared" si="39"/>
        <v>0</v>
      </c>
      <c r="Q66" s="151">
        <f t="shared" si="39"/>
        <v>0</v>
      </c>
      <c r="R66" s="151">
        <f t="shared" si="39"/>
        <v>0</v>
      </c>
      <c r="S66" s="151">
        <f t="shared" si="39"/>
        <v>0</v>
      </c>
      <c r="T66" s="151">
        <f t="shared" si="39"/>
        <v>0</v>
      </c>
      <c r="U66" s="151">
        <f t="shared" si="39"/>
        <v>0</v>
      </c>
      <c r="V66" s="151">
        <f t="shared" si="39"/>
        <v>0</v>
      </c>
      <c r="W66" s="151">
        <f t="shared" si="39"/>
        <v>0</v>
      </c>
      <c r="X66" s="151">
        <f t="shared" si="39"/>
        <v>0</v>
      </c>
      <c r="Y66" s="151">
        <f t="shared" si="39"/>
        <v>0</v>
      </c>
      <c r="Z66" s="151">
        <f t="shared" si="39"/>
        <v>0</v>
      </c>
      <c r="AA66" s="151">
        <f t="shared" si="39"/>
        <v>0</v>
      </c>
      <c r="AB66" s="151">
        <f t="shared" si="39"/>
        <v>0</v>
      </c>
      <c r="AC66" s="151">
        <f t="shared" si="39"/>
        <v>0</v>
      </c>
      <c r="AD66" s="151">
        <f t="shared" si="39"/>
        <v>0</v>
      </c>
      <c r="AE66" s="151">
        <f t="shared" si="39"/>
        <v>0</v>
      </c>
      <c r="AF66" s="151">
        <f t="shared" si="39"/>
        <v>0</v>
      </c>
      <c r="AG66" s="151">
        <f t="shared" si="39"/>
        <v>0</v>
      </c>
      <c r="AH66" s="151">
        <f t="shared" si="39"/>
        <v>0</v>
      </c>
      <c r="AI66" s="151">
        <f t="shared" si="39"/>
        <v>0</v>
      </c>
      <c r="AJ66" s="151">
        <f t="shared" si="39"/>
        <v>0</v>
      </c>
      <c r="AK66" s="151">
        <f t="shared" si="39"/>
        <v>0</v>
      </c>
      <c r="AL66" s="151">
        <f t="shared" si="39"/>
        <v>0</v>
      </c>
      <c r="AM66" s="151">
        <f t="shared" si="39"/>
        <v>0</v>
      </c>
      <c r="AN66" s="151">
        <f t="shared" si="39"/>
        <v>0</v>
      </c>
      <c r="AO66" s="151">
        <f t="shared" si="39"/>
        <v>0</v>
      </c>
      <c r="AP66" s="151">
        <f t="shared" si="39"/>
        <v>0</v>
      </c>
      <c r="AQ66" s="151">
        <f t="shared" si="39"/>
        <v>0</v>
      </c>
      <c r="AR66" s="151">
        <f t="shared" si="39"/>
        <v>0</v>
      </c>
      <c r="AS66" s="151">
        <f t="shared" si="39"/>
        <v>0</v>
      </c>
      <c r="AT66" s="151">
        <f t="shared" si="39"/>
        <v>0</v>
      </c>
      <c r="AU66" s="151">
        <f t="shared" si="39"/>
        <v>0</v>
      </c>
      <c r="AV66" s="151">
        <f t="shared" si="39"/>
        <v>0</v>
      </c>
      <c r="AW66" s="151">
        <f t="shared" si="39"/>
        <v>0</v>
      </c>
      <c r="AX66" s="151">
        <f t="shared" si="39"/>
        <v>0</v>
      </c>
      <c r="AY66" s="151">
        <f t="shared" si="39"/>
        <v>0</v>
      </c>
    </row>
    <row r="67" spans="1:51" ht="39.75" customHeight="1">
      <c r="A67" s="154" t="s">
        <v>91</v>
      </c>
      <c r="B67" s="48" t="str">
        <f>'Форма 1'!C67</f>
        <v>Установка на узлах ВЛ(З)-10(6)кВ ЯКНО-10(6)/630(400) с ВВ, РЗА, ТТ и ТН для ИИС (26 ед.)</v>
      </c>
      <c r="C67" s="49" t="str">
        <f>'Форма 1'!D67</f>
        <v>K_1.4</v>
      </c>
      <c r="D67" s="263">
        <v>0</v>
      </c>
      <c r="E67" s="263">
        <v>0</v>
      </c>
      <c r="F67" s="263">
        <v>0</v>
      </c>
      <c r="G67" s="263">
        <v>0</v>
      </c>
      <c r="H67" s="263">
        <v>0</v>
      </c>
      <c r="I67" s="263">
        <v>0</v>
      </c>
      <c r="J67" s="263">
        <v>0</v>
      </c>
      <c r="K67" s="263">
        <v>0</v>
      </c>
      <c r="L67" s="263">
        <v>0</v>
      </c>
      <c r="M67" s="263">
        <v>0</v>
      </c>
      <c r="N67" s="263">
        <v>0</v>
      </c>
      <c r="O67" s="263">
        <v>0</v>
      </c>
      <c r="P67" s="263">
        <v>0</v>
      </c>
      <c r="Q67" s="263">
        <v>0</v>
      </c>
      <c r="R67" s="263">
        <v>0</v>
      </c>
      <c r="S67" s="263">
        <v>0</v>
      </c>
      <c r="T67" s="263">
        <v>0</v>
      </c>
      <c r="U67" s="263">
        <v>0</v>
      </c>
      <c r="V67" s="263">
        <v>0</v>
      </c>
      <c r="W67" s="263">
        <v>0</v>
      </c>
      <c r="X67" s="263">
        <v>0</v>
      </c>
      <c r="Y67" s="263">
        <v>0</v>
      </c>
      <c r="Z67" s="263">
        <v>0</v>
      </c>
      <c r="AA67" s="263">
        <v>0</v>
      </c>
      <c r="AB67" s="263">
        <v>0</v>
      </c>
      <c r="AC67" s="263">
        <v>0</v>
      </c>
      <c r="AD67" s="263">
        <v>0</v>
      </c>
      <c r="AE67" s="263">
        <v>0</v>
      </c>
      <c r="AF67" s="263">
        <v>0</v>
      </c>
      <c r="AG67" s="263">
        <v>0</v>
      </c>
      <c r="AH67" s="263">
        <v>0</v>
      </c>
      <c r="AI67" s="263">
        <v>0</v>
      </c>
      <c r="AJ67" s="263">
        <v>0</v>
      </c>
      <c r="AK67" s="263">
        <v>0</v>
      </c>
      <c r="AL67" s="263">
        <v>0</v>
      </c>
      <c r="AM67" s="263">
        <v>0</v>
      </c>
      <c r="AN67" s="263">
        <v>0</v>
      </c>
      <c r="AO67" s="263">
        <v>0</v>
      </c>
      <c r="AP67" s="263">
        <v>0</v>
      </c>
      <c r="AQ67" s="263">
        <v>0</v>
      </c>
      <c r="AR67" s="263">
        <v>0</v>
      </c>
      <c r="AS67" s="263">
        <v>0</v>
      </c>
      <c r="AT67" s="263">
        <v>0</v>
      </c>
      <c r="AU67" s="263">
        <v>0</v>
      </c>
      <c r="AV67" s="263">
        <v>0</v>
      </c>
      <c r="AW67" s="263">
        <v>0</v>
      </c>
      <c r="AX67" s="263">
        <v>0</v>
      </c>
      <c r="AY67" s="263">
        <v>0</v>
      </c>
    </row>
    <row r="68" spans="1:51" ht="39.75" customHeight="1">
      <c r="A68" s="154" t="s">
        <v>91</v>
      </c>
      <c r="B68" s="48" t="str">
        <f>'Форма 1'!C68</f>
        <v>Установка на узлах и/или точках ВЛ (КЛ)-10(6)кВ устройств ИПВЛ типа F1-3A2F/W (100шт)</v>
      </c>
      <c r="C68" s="49" t="str">
        <f>'Форма 1'!D68</f>
        <v>K_1.5</v>
      </c>
      <c r="D68" s="263">
        <v>0</v>
      </c>
      <c r="E68" s="263">
        <v>0</v>
      </c>
      <c r="F68" s="263">
        <v>0</v>
      </c>
      <c r="G68" s="263">
        <v>0</v>
      </c>
      <c r="H68" s="263">
        <v>0</v>
      </c>
      <c r="I68" s="263">
        <v>0</v>
      </c>
      <c r="J68" s="263">
        <v>0</v>
      </c>
      <c r="K68" s="263">
        <v>0</v>
      </c>
      <c r="L68" s="263">
        <v>0</v>
      </c>
      <c r="M68" s="263">
        <v>0</v>
      </c>
      <c r="N68" s="263">
        <v>0</v>
      </c>
      <c r="O68" s="263">
        <v>0</v>
      </c>
      <c r="P68" s="263">
        <v>0</v>
      </c>
      <c r="Q68" s="263">
        <v>0</v>
      </c>
      <c r="R68" s="263">
        <v>0</v>
      </c>
      <c r="S68" s="263">
        <v>0</v>
      </c>
      <c r="T68" s="263">
        <v>0</v>
      </c>
      <c r="U68" s="263">
        <v>0</v>
      </c>
      <c r="V68" s="263">
        <v>0</v>
      </c>
      <c r="W68" s="263">
        <v>0</v>
      </c>
      <c r="X68" s="263">
        <v>0</v>
      </c>
      <c r="Y68" s="263">
        <v>0</v>
      </c>
      <c r="Z68" s="263">
        <v>0</v>
      </c>
      <c r="AA68" s="263">
        <v>0</v>
      </c>
      <c r="AB68" s="263">
        <v>0</v>
      </c>
      <c r="AC68" s="263">
        <v>0</v>
      </c>
      <c r="AD68" s="263">
        <v>0</v>
      </c>
      <c r="AE68" s="263">
        <v>0</v>
      </c>
      <c r="AF68" s="263">
        <v>0</v>
      </c>
      <c r="AG68" s="263">
        <v>0</v>
      </c>
      <c r="AH68" s="263">
        <v>0</v>
      </c>
      <c r="AI68" s="263">
        <v>0</v>
      </c>
      <c r="AJ68" s="263">
        <v>0</v>
      </c>
      <c r="AK68" s="263">
        <v>0</v>
      </c>
      <c r="AL68" s="263">
        <v>0</v>
      </c>
      <c r="AM68" s="263">
        <v>0</v>
      </c>
      <c r="AN68" s="263">
        <v>0</v>
      </c>
      <c r="AO68" s="263">
        <v>0</v>
      </c>
      <c r="AP68" s="263">
        <v>0</v>
      </c>
      <c r="AQ68" s="263">
        <v>0</v>
      </c>
      <c r="AR68" s="263">
        <v>0</v>
      </c>
      <c r="AS68" s="263">
        <v>0</v>
      </c>
      <c r="AT68" s="263">
        <v>0</v>
      </c>
      <c r="AU68" s="263">
        <v>0</v>
      </c>
      <c r="AV68" s="263">
        <v>0</v>
      </c>
      <c r="AW68" s="263">
        <v>0</v>
      </c>
      <c r="AX68" s="263">
        <v>0</v>
      </c>
      <c r="AY68" s="263">
        <v>0</v>
      </c>
    </row>
    <row r="69" spans="1:51" ht="31.5">
      <c r="A69" s="146" t="s">
        <v>97</v>
      </c>
      <c r="B69" s="31" t="str">
        <f>'Форма 1'!C69</f>
        <v>Развитие и модернизация учета электрической энергии (мощности), всего, в том числе:</v>
      </c>
      <c r="C69" s="126" t="str">
        <f>'Форма 1'!D69</f>
        <v>Г</v>
      </c>
      <c r="D69" s="147">
        <f t="shared" ref="D69:E69" si="40">D70+D74+D75+D76+D77+D78+D79+D80</f>
        <v>0</v>
      </c>
      <c r="E69" s="147">
        <f t="shared" si="40"/>
        <v>0</v>
      </c>
      <c r="F69" s="147">
        <f t="shared" ref="F69:AY69" si="41">F70+F74+F75+F76+F77+F78+F79+F80</f>
        <v>0</v>
      </c>
      <c r="G69" s="147">
        <f t="shared" si="41"/>
        <v>0</v>
      </c>
      <c r="H69" s="147">
        <f t="shared" si="41"/>
        <v>0</v>
      </c>
      <c r="I69" s="147">
        <f t="shared" si="41"/>
        <v>0</v>
      </c>
      <c r="J69" s="147">
        <f t="shared" si="41"/>
        <v>0</v>
      </c>
      <c r="K69" s="147">
        <f t="shared" si="41"/>
        <v>0</v>
      </c>
      <c r="L69" s="147">
        <f t="shared" si="41"/>
        <v>0</v>
      </c>
      <c r="M69" s="147">
        <f t="shared" si="41"/>
        <v>0</v>
      </c>
      <c r="N69" s="147">
        <f t="shared" si="41"/>
        <v>0</v>
      </c>
      <c r="O69" s="147">
        <f t="shared" si="41"/>
        <v>0</v>
      </c>
      <c r="P69" s="147">
        <f t="shared" si="41"/>
        <v>0</v>
      </c>
      <c r="Q69" s="147">
        <f t="shared" si="41"/>
        <v>0</v>
      </c>
      <c r="R69" s="147">
        <f t="shared" si="41"/>
        <v>0</v>
      </c>
      <c r="S69" s="147">
        <f t="shared" si="41"/>
        <v>0</v>
      </c>
      <c r="T69" s="147">
        <f t="shared" si="41"/>
        <v>0</v>
      </c>
      <c r="U69" s="147">
        <f t="shared" si="41"/>
        <v>0</v>
      </c>
      <c r="V69" s="147">
        <f t="shared" si="41"/>
        <v>0</v>
      </c>
      <c r="W69" s="147">
        <f t="shared" si="41"/>
        <v>0</v>
      </c>
      <c r="X69" s="147">
        <f t="shared" si="41"/>
        <v>0</v>
      </c>
      <c r="Y69" s="147">
        <f t="shared" si="41"/>
        <v>0</v>
      </c>
      <c r="Z69" s="147">
        <f t="shared" si="41"/>
        <v>0</v>
      </c>
      <c r="AA69" s="147">
        <f t="shared" si="41"/>
        <v>0</v>
      </c>
      <c r="AB69" s="147">
        <f t="shared" si="41"/>
        <v>0</v>
      </c>
      <c r="AC69" s="147">
        <f t="shared" si="41"/>
        <v>0</v>
      </c>
      <c r="AD69" s="147">
        <f t="shared" si="41"/>
        <v>0</v>
      </c>
      <c r="AE69" s="147">
        <f t="shared" si="41"/>
        <v>0</v>
      </c>
      <c r="AF69" s="147">
        <f t="shared" si="41"/>
        <v>0</v>
      </c>
      <c r="AG69" s="147">
        <f t="shared" si="41"/>
        <v>0</v>
      </c>
      <c r="AH69" s="147">
        <f t="shared" si="41"/>
        <v>0</v>
      </c>
      <c r="AI69" s="147">
        <f t="shared" si="41"/>
        <v>0</v>
      </c>
      <c r="AJ69" s="147">
        <f t="shared" si="41"/>
        <v>0</v>
      </c>
      <c r="AK69" s="147">
        <f t="shared" si="41"/>
        <v>0</v>
      </c>
      <c r="AL69" s="147">
        <f t="shared" si="41"/>
        <v>0</v>
      </c>
      <c r="AM69" s="147">
        <f t="shared" si="41"/>
        <v>0</v>
      </c>
      <c r="AN69" s="147">
        <f t="shared" si="41"/>
        <v>0</v>
      </c>
      <c r="AO69" s="147">
        <f t="shared" si="41"/>
        <v>0</v>
      </c>
      <c r="AP69" s="147">
        <f t="shared" si="41"/>
        <v>0</v>
      </c>
      <c r="AQ69" s="147">
        <f t="shared" si="41"/>
        <v>0</v>
      </c>
      <c r="AR69" s="147">
        <f t="shared" si="41"/>
        <v>0</v>
      </c>
      <c r="AS69" s="147">
        <f t="shared" si="41"/>
        <v>0</v>
      </c>
      <c r="AT69" s="147">
        <f t="shared" si="41"/>
        <v>0</v>
      </c>
      <c r="AU69" s="147">
        <f t="shared" si="41"/>
        <v>0</v>
      </c>
      <c r="AV69" s="147">
        <f t="shared" si="41"/>
        <v>0</v>
      </c>
      <c r="AW69" s="147">
        <f t="shared" si="41"/>
        <v>0</v>
      </c>
      <c r="AX69" s="147">
        <f t="shared" si="41"/>
        <v>0</v>
      </c>
      <c r="AY69" s="147">
        <f t="shared" si="41"/>
        <v>0</v>
      </c>
    </row>
    <row r="70" spans="1:51" ht="31.5">
      <c r="A70" s="150" t="s">
        <v>99</v>
      </c>
      <c r="B70" s="41" t="str">
        <f>'Форма 1'!C70</f>
        <v>«Установка приборов учета, класс напряжения 0,22 (0,4) кВ, всего, в том числе:»</v>
      </c>
      <c r="C70" s="125" t="str">
        <f>'Форма 1'!D70</f>
        <v>Г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151">
        <v>0</v>
      </c>
      <c r="R70" s="151">
        <v>0</v>
      </c>
      <c r="S70" s="151">
        <v>0</v>
      </c>
      <c r="T70" s="151">
        <v>0</v>
      </c>
      <c r="U70" s="151">
        <v>0</v>
      </c>
      <c r="V70" s="151">
        <v>0</v>
      </c>
      <c r="W70" s="151">
        <v>0</v>
      </c>
      <c r="X70" s="151">
        <v>0</v>
      </c>
      <c r="Y70" s="151">
        <v>0</v>
      </c>
      <c r="Z70" s="151">
        <v>0</v>
      </c>
      <c r="AA70" s="151">
        <v>0</v>
      </c>
      <c r="AB70" s="151">
        <v>0</v>
      </c>
      <c r="AC70" s="151">
        <v>0</v>
      </c>
      <c r="AD70" s="151">
        <v>0</v>
      </c>
      <c r="AE70" s="151">
        <v>0</v>
      </c>
      <c r="AF70" s="151">
        <v>0</v>
      </c>
      <c r="AG70" s="151">
        <v>0</v>
      </c>
      <c r="AH70" s="151">
        <v>0</v>
      </c>
      <c r="AI70" s="151">
        <v>0</v>
      </c>
      <c r="AJ70" s="151">
        <v>0</v>
      </c>
      <c r="AK70" s="151">
        <v>0</v>
      </c>
      <c r="AL70" s="151">
        <v>0</v>
      </c>
      <c r="AM70" s="151">
        <v>0</v>
      </c>
      <c r="AN70" s="151">
        <v>0</v>
      </c>
      <c r="AO70" s="151">
        <v>0</v>
      </c>
      <c r="AP70" s="151">
        <v>0</v>
      </c>
      <c r="AQ70" s="151">
        <v>0</v>
      </c>
      <c r="AR70" s="151">
        <v>0</v>
      </c>
      <c r="AS70" s="151">
        <v>0</v>
      </c>
      <c r="AT70" s="151">
        <v>0</v>
      </c>
      <c r="AU70" s="151">
        <v>0</v>
      </c>
      <c r="AV70" s="151">
        <v>0</v>
      </c>
      <c r="AW70" s="151">
        <v>0</v>
      </c>
      <c r="AX70" s="151">
        <v>0</v>
      </c>
      <c r="AY70" s="151">
        <v>0</v>
      </c>
    </row>
    <row r="71" spans="1:51" ht="39.75" customHeight="1">
      <c r="A71" s="45" t="s">
        <v>99</v>
      </c>
      <c r="B71" s="48" t="str">
        <f>'Форма 1'!C71</f>
        <v>Оборудование трансформаторных подстанций устройствами сбора и передачи информации (62шт)</v>
      </c>
      <c r="C71" s="49" t="str">
        <f>'Форма 1'!D71</f>
        <v>K_2.1</v>
      </c>
      <c r="D71" s="263">
        <v>0</v>
      </c>
      <c r="E71" s="263">
        <v>0</v>
      </c>
      <c r="F71" s="263">
        <v>0</v>
      </c>
      <c r="G71" s="263">
        <v>0</v>
      </c>
      <c r="H71" s="263">
        <v>0</v>
      </c>
      <c r="I71" s="263">
        <v>0</v>
      </c>
      <c r="J71" s="263">
        <v>0</v>
      </c>
      <c r="K71" s="263">
        <v>0</v>
      </c>
      <c r="L71" s="263">
        <v>0</v>
      </c>
      <c r="M71" s="263">
        <v>0</v>
      </c>
      <c r="N71" s="263">
        <v>0</v>
      </c>
      <c r="O71" s="263">
        <v>0</v>
      </c>
      <c r="P71" s="263">
        <v>0</v>
      </c>
      <c r="Q71" s="263">
        <v>0</v>
      </c>
      <c r="R71" s="263">
        <v>0</v>
      </c>
      <c r="S71" s="263">
        <v>0</v>
      </c>
      <c r="T71" s="263">
        <v>0</v>
      </c>
      <c r="U71" s="263">
        <v>0</v>
      </c>
      <c r="V71" s="263">
        <v>0</v>
      </c>
      <c r="W71" s="263">
        <v>0</v>
      </c>
      <c r="X71" s="263">
        <v>0</v>
      </c>
      <c r="Y71" s="263">
        <v>0</v>
      </c>
      <c r="Z71" s="263">
        <v>0</v>
      </c>
      <c r="AA71" s="263">
        <v>0</v>
      </c>
      <c r="AB71" s="263">
        <v>0</v>
      </c>
      <c r="AC71" s="263">
        <v>0</v>
      </c>
      <c r="AD71" s="263">
        <v>0</v>
      </c>
      <c r="AE71" s="263">
        <v>0</v>
      </c>
      <c r="AF71" s="263">
        <v>0</v>
      </c>
      <c r="AG71" s="263">
        <v>0</v>
      </c>
      <c r="AH71" s="263">
        <v>0</v>
      </c>
      <c r="AI71" s="263">
        <v>0</v>
      </c>
      <c r="AJ71" s="263">
        <v>0</v>
      </c>
      <c r="AK71" s="263">
        <v>0</v>
      </c>
      <c r="AL71" s="263">
        <v>0</v>
      </c>
      <c r="AM71" s="263">
        <v>0</v>
      </c>
      <c r="AN71" s="263">
        <v>0</v>
      </c>
      <c r="AO71" s="263">
        <v>0</v>
      </c>
      <c r="AP71" s="263">
        <v>0</v>
      </c>
      <c r="AQ71" s="263">
        <v>0</v>
      </c>
      <c r="AR71" s="263">
        <v>0</v>
      </c>
      <c r="AS71" s="263">
        <v>0</v>
      </c>
      <c r="AT71" s="263">
        <v>0</v>
      </c>
      <c r="AU71" s="263">
        <v>0</v>
      </c>
      <c r="AV71" s="263">
        <v>0</v>
      </c>
      <c r="AW71" s="263">
        <v>0</v>
      </c>
      <c r="AX71" s="263">
        <v>0</v>
      </c>
      <c r="AY71" s="263">
        <v>0</v>
      </c>
    </row>
    <row r="72" spans="1:51" ht="39.75" customHeight="1">
      <c r="A72" s="45" t="s">
        <v>99</v>
      </c>
      <c r="B72" s="48" t="str">
        <f>'Форма 1'!C72</f>
        <v>Оборудование точек поставки Потребителей интеллектуальными приборами учёта ЭЭ (250шт)</v>
      </c>
      <c r="C72" s="49" t="str">
        <f>'Форма 1'!D72</f>
        <v>K_2.2</v>
      </c>
      <c r="D72" s="263">
        <v>0</v>
      </c>
      <c r="E72" s="263">
        <v>0</v>
      </c>
      <c r="F72" s="263">
        <v>0</v>
      </c>
      <c r="G72" s="263">
        <v>0</v>
      </c>
      <c r="H72" s="263">
        <v>0</v>
      </c>
      <c r="I72" s="263">
        <v>0</v>
      </c>
      <c r="J72" s="263">
        <v>0</v>
      </c>
      <c r="K72" s="263">
        <v>0</v>
      </c>
      <c r="L72" s="263">
        <v>0</v>
      </c>
      <c r="M72" s="263">
        <v>0</v>
      </c>
      <c r="N72" s="263">
        <v>0</v>
      </c>
      <c r="O72" s="263">
        <v>0</v>
      </c>
      <c r="P72" s="263">
        <v>0</v>
      </c>
      <c r="Q72" s="263">
        <v>0</v>
      </c>
      <c r="R72" s="263">
        <v>0</v>
      </c>
      <c r="S72" s="263">
        <v>0</v>
      </c>
      <c r="T72" s="263">
        <v>0</v>
      </c>
      <c r="U72" s="263">
        <v>0</v>
      </c>
      <c r="V72" s="263">
        <v>0</v>
      </c>
      <c r="W72" s="263">
        <v>0</v>
      </c>
      <c r="X72" s="263">
        <v>0</v>
      </c>
      <c r="Y72" s="263">
        <v>0</v>
      </c>
      <c r="Z72" s="263">
        <v>0</v>
      </c>
      <c r="AA72" s="263">
        <v>0</v>
      </c>
      <c r="AB72" s="263">
        <v>0</v>
      </c>
      <c r="AC72" s="263">
        <v>0</v>
      </c>
      <c r="AD72" s="263">
        <v>0</v>
      </c>
      <c r="AE72" s="263">
        <v>0</v>
      </c>
      <c r="AF72" s="263">
        <v>0</v>
      </c>
      <c r="AG72" s="263">
        <v>0</v>
      </c>
      <c r="AH72" s="263">
        <v>0</v>
      </c>
      <c r="AI72" s="263">
        <v>0</v>
      </c>
      <c r="AJ72" s="263">
        <v>0</v>
      </c>
      <c r="AK72" s="263">
        <v>0</v>
      </c>
      <c r="AL72" s="263">
        <v>0</v>
      </c>
      <c r="AM72" s="263">
        <v>0</v>
      </c>
      <c r="AN72" s="263">
        <v>0</v>
      </c>
      <c r="AO72" s="263">
        <v>0</v>
      </c>
      <c r="AP72" s="263">
        <v>0</v>
      </c>
      <c r="AQ72" s="263">
        <v>0</v>
      </c>
      <c r="AR72" s="263">
        <v>0</v>
      </c>
      <c r="AS72" s="263">
        <v>0</v>
      </c>
      <c r="AT72" s="263">
        <v>0</v>
      </c>
      <c r="AU72" s="263">
        <v>0</v>
      </c>
      <c r="AV72" s="263">
        <v>0</v>
      </c>
      <c r="AW72" s="263">
        <v>0</v>
      </c>
      <c r="AX72" s="263">
        <v>0</v>
      </c>
      <c r="AY72" s="263">
        <v>0</v>
      </c>
    </row>
    <row r="73" spans="1:51" ht="39.75" customHeight="1">
      <c r="A73" s="45" t="s">
        <v>99</v>
      </c>
      <c r="B73" s="48" t="str">
        <f>'Форма 1'!C73</f>
        <v>Оборудование трансформаторных подстанций АИИС КУЭиИ (95шт)</v>
      </c>
      <c r="C73" s="49" t="str">
        <f>'Форма 1'!D73</f>
        <v>K_2.0</v>
      </c>
      <c r="D73" s="263">
        <v>0</v>
      </c>
      <c r="E73" s="263">
        <v>0</v>
      </c>
      <c r="F73" s="263">
        <v>0</v>
      </c>
      <c r="G73" s="263">
        <v>0</v>
      </c>
      <c r="H73" s="263">
        <v>0</v>
      </c>
      <c r="I73" s="263">
        <v>0</v>
      </c>
      <c r="J73" s="263">
        <v>0</v>
      </c>
      <c r="K73" s="263">
        <v>0</v>
      </c>
      <c r="L73" s="263">
        <v>0</v>
      </c>
      <c r="M73" s="263">
        <v>0</v>
      </c>
      <c r="N73" s="263">
        <v>0</v>
      </c>
      <c r="O73" s="263">
        <v>0</v>
      </c>
      <c r="P73" s="263">
        <v>0</v>
      </c>
      <c r="Q73" s="263">
        <v>0</v>
      </c>
      <c r="R73" s="263">
        <v>0</v>
      </c>
      <c r="S73" s="263">
        <v>0</v>
      </c>
      <c r="T73" s="263">
        <v>0</v>
      </c>
      <c r="U73" s="263">
        <v>0</v>
      </c>
      <c r="V73" s="263">
        <v>0</v>
      </c>
      <c r="W73" s="263">
        <v>0</v>
      </c>
      <c r="X73" s="263">
        <v>0</v>
      </c>
      <c r="Y73" s="263">
        <v>0</v>
      </c>
      <c r="Z73" s="263">
        <v>0</v>
      </c>
      <c r="AA73" s="263">
        <v>0</v>
      </c>
      <c r="AB73" s="263">
        <v>0</v>
      </c>
      <c r="AC73" s="263">
        <v>0</v>
      </c>
      <c r="AD73" s="263">
        <v>0</v>
      </c>
      <c r="AE73" s="263">
        <v>0</v>
      </c>
      <c r="AF73" s="263">
        <v>0</v>
      </c>
      <c r="AG73" s="263">
        <v>0</v>
      </c>
      <c r="AH73" s="263">
        <v>0</v>
      </c>
      <c r="AI73" s="263">
        <v>0</v>
      </c>
      <c r="AJ73" s="263">
        <v>0</v>
      </c>
      <c r="AK73" s="263">
        <v>0</v>
      </c>
      <c r="AL73" s="263">
        <v>0</v>
      </c>
      <c r="AM73" s="263">
        <v>0</v>
      </c>
      <c r="AN73" s="263">
        <v>0</v>
      </c>
      <c r="AO73" s="263">
        <v>0</v>
      </c>
      <c r="AP73" s="263">
        <v>0</v>
      </c>
      <c r="AQ73" s="263">
        <v>0</v>
      </c>
      <c r="AR73" s="263">
        <v>0</v>
      </c>
      <c r="AS73" s="263">
        <v>0</v>
      </c>
      <c r="AT73" s="263">
        <v>0</v>
      </c>
      <c r="AU73" s="263">
        <v>0</v>
      </c>
      <c r="AV73" s="263">
        <v>0</v>
      </c>
      <c r="AW73" s="263">
        <v>0</v>
      </c>
      <c r="AX73" s="263">
        <v>0</v>
      </c>
      <c r="AY73" s="263">
        <v>0</v>
      </c>
    </row>
    <row r="74" spans="1:51" ht="31.5">
      <c r="A74" s="150" t="s">
        <v>107</v>
      </c>
      <c r="B74" s="41" t="str">
        <f>'Форма 1'!C74</f>
        <v>«Установка приборов учета, класс напряжения 6 (10) кВ, всего, в том числе:»</v>
      </c>
      <c r="C74" s="125" t="str">
        <f>'Форма 1'!D74</f>
        <v>Г</v>
      </c>
      <c r="D74" s="151">
        <v>0</v>
      </c>
      <c r="E74" s="151">
        <v>0</v>
      </c>
      <c r="F74" s="151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151">
        <v>0</v>
      </c>
      <c r="M74" s="151">
        <v>0</v>
      </c>
      <c r="N74" s="151">
        <v>0</v>
      </c>
      <c r="O74" s="151">
        <v>0</v>
      </c>
      <c r="P74" s="151">
        <v>0</v>
      </c>
      <c r="Q74" s="151">
        <v>0</v>
      </c>
      <c r="R74" s="151">
        <v>0</v>
      </c>
      <c r="S74" s="151">
        <v>0</v>
      </c>
      <c r="T74" s="151">
        <v>0</v>
      </c>
      <c r="U74" s="151">
        <v>0</v>
      </c>
      <c r="V74" s="151">
        <v>0</v>
      </c>
      <c r="W74" s="151">
        <v>0</v>
      </c>
      <c r="X74" s="151">
        <v>0</v>
      </c>
      <c r="Y74" s="151">
        <v>0</v>
      </c>
      <c r="Z74" s="151">
        <v>0</v>
      </c>
      <c r="AA74" s="151">
        <v>0</v>
      </c>
      <c r="AB74" s="151">
        <v>0</v>
      </c>
      <c r="AC74" s="151">
        <v>0</v>
      </c>
      <c r="AD74" s="151">
        <v>0</v>
      </c>
      <c r="AE74" s="151">
        <v>0</v>
      </c>
      <c r="AF74" s="151">
        <v>0</v>
      </c>
      <c r="AG74" s="151">
        <v>0</v>
      </c>
      <c r="AH74" s="151">
        <v>0</v>
      </c>
      <c r="AI74" s="151">
        <v>0</v>
      </c>
      <c r="AJ74" s="151">
        <v>0</v>
      </c>
      <c r="AK74" s="151">
        <v>0</v>
      </c>
      <c r="AL74" s="151">
        <v>0</v>
      </c>
      <c r="AM74" s="151">
        <v>0</v>
      </c>
      <c r="AN74" s="151">
        <v>0</v>
      </c>
      <c r="AO74" s="151">
        <v>0</v>
      </c>
      <c r="AP74" s="151">
        <v>0</v>
      </c>
      <c r="AQ74" s="151">
        <v>0</v>
      </c>
      <c r="AR74" s="151">
        <v>0</v>
      </c>
      <c r="AS74" s="151">
        <v>0</v>
      </c>
      <c r="AT74" s="151">
        <v>0</v>
      </c>
      <c r="AU74" s="151">
        <v>0</v>
      </c>
      <c r="AV74" s="151">
        <v>0</v>
      </c>
      <c r="AW74" s="151">
        <v>0</v>
      </c>
      <c r="AX74" s="151">
        <v>0</v>
      </c>
      <c r="AY74" s="151">
        <v>0</v>
      </c>
    </row>
    <row r="75" spans="1:51" ht="23.25" customHeight="1">
      <c r="A75" s="150" t="s">
        <v>109</v>
      </c>
      <c r="B75" s="41" t="str">
        <f>'Форма 1'!C75</f>
        <v>«Установка приборов учета, класс напряжения 35 кВ, всего, в том числе:»</v>
      </c>
      <c r="C75" s="125" t="str">
        <f>'Форма 1'!D75</f>
        <v>Г</v>
      </c>
      <c r="D75" s="151">
        <v>0</v>
      </c>
      <c r="E75" s="151">
        <v>0</v>
      </c>
      <c r="F75" s="151">
        <v>0</v>
      </c>
      <c r="G75" s="151">
        <v>0</v>
      </c>
      <c r="H75" s="151">
        <v>0</v>
      </c>
      <c r="I75" s="151">
        <v>0</v>
      </c>
      <c r="J75" s="151">
        <v>0</v>
      </c>
      <c r="K75" s="151">
        <v>0</v>
      </c>
      <c r="L75" s="151">
        <v>0</v>
      </c>
      <c r="M75" s="151">
        <v>0</v>
      </c>
      <c r="N75" s="151">
        <v>0</v>
      </c>
      <c r="O75" s="151">
        <v>0</v>
      </c>
      <c r="P75" s="151">
        <v>0</v>
      </c>
      <c r="Q75" s="151">
        <v>0</v>
      </c>
      <c r="R75" s="151">
        <v>0</v>
      </c>
      <c r="S75" s="151">
        <v>0</v>
      </c>
      <c r="T75" s="151">
        <v>0</v>
      </c>
      <c r="U75" s="151">
        <v>0</v>
      </c>
      <c r="V75" s="151">
        <v>0</v>
      </c>
      <c r="W75" s="151">
        <v>0</v>
      </c>
      <c r="X75" s="151">
        <v>0</v>
      </c>
      <c r="Y75" s="151">
        <v>0</v>
      </c>
      <c r="Z75" s="151">
        <v>0</v>
      </c>
      <c r="AA75" s="151">
        <v>0</v>
      </c>
      <c r="AB75" s="151">
        <v>0</v>
      </c>
      <c r="AC75" s="151">
        <v>0</v>
      </c>
      <c r="AD75" s="151">
        <v>0</v>
      </c>
      <c r="AE75" s="151">
        <v>0</v>
      </c>
      <c r="AF75" s="151">
        <v>0</v>
      </c>
      <c r="AG75" s="151">
        <v>0</v>
      </c>
      <c r="AH75" s="151">
        <v>0</v>
      </c>
      <c r="AI75" s="151">
        <v>0</v>
      </c>
      <c r="AJ75" s="151">
        <v>0</v>
      </c>
      <c r="AK75" s="151">
        <v>0</v>
      </c>
      <c r="AL75" s="151">
        <v>0</v>
      </c>
      <c r="AM75" s="151">
        <v>0</v>
      </c>
      <c r="AN75" s="151">
        <v>0</v>
      </c>
      <c r="AO75" s="151">
        <v>0</v>
      </c>
      <c r="AP75" s="151">
        <v>0</v>
      </c>
      <c r="AQ75" s="151">
        <v>0</v>
      </c>
      <c r="AR75" s="151">
        <v>0</v>
      </c>
      <c r="AS75" s="151">
        <v>0</v>
      </c>
      <c r="AT75" s="151">
        <v>0</v>
      </c>
      <c r="AU75" s="151">
        <v>0</v>
      </c>
      <c r="AV75" s="151">
        <v>0</v>
      </c>
      <c r="AW75" s="151">
        <v>0</v>
      </c>
      <c r="AX75" s="151">
        <v>0</v>
      </c>
      <c r="AY75" s="151">
        <v>0</v>
      </c>
    </row>
    <row r="76" spans="1:51" ht="31.5">
      <c r="A76" s="150" t="s">
        <v>111</v>
      </c>
      <c r="B76" s="41" t="str">
        <f>'Форма 1'!C76</f>
        <v>«Установка приборов учета, класс напряжения 110 кВ и выше, всего, в том числе:»</v>
      </c>
      <c r="C76" s="125" t="str">
        <f>'Форма 1'!D76</f>
        <v>Г</v>
      </c>
      <c r="D76" s="151">
        <v>0</v>
      </c>
      <c r="E76" s="151"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v>0</v>
      </c>
      <c r="N76" s="151">
        <v>0</v>
      </c>
      <c r="O76" s="151">
        <v>0</v>
      </c>
      <c r="P76" s="151">
        <v>0</v>
      </c>
      <c r="Q76" s="151">
        <v>0</v>
      </c>
      <c r="R76" s="151">
        <v>0</v>
      </c>
      <c r="S76" s="151">
        <v>0</v>
      </c>
      <c r="T76" s="151">
        <v>0</v>
      </c>
      <c r="U76" s="151">
        <v>0</v>
      </c>
      <c r="V76" s="151">
        <v>0</v>
      </c>
      <c r="W76" s="151">
        <v>0</v>
      </c>
      <c r="X76" s="151">
        <v>0</v>
      </c>
      <c r="Y76" s="151">
        <v>0</v>
      </c>
      <c r="Z76" s="151">
        <v>0</v>
      </c>
      <c r="AA76" s="151">
        <v>0</v>
      </c>
      <c r="AB76" s="151">
        <v>0</v>
      </c>
      <c r="AC76" s="151">
        <v>0</v>
      </c>
      <c r="AD76" s="151">
        <v>0</v>
      </c>
      <c r="AE76" s="151">
        <v>0</v>
      </c>
      <c r="AF76" s="151">
        <v>0</v>
      </c>
      <c r="AG76" s="151">
        <v>0</v>
      </c>
      <c r="AH76" s="151">
        <v>0</v>
      </c>
      <c r="AI76" s="151">
        <v>0</v>
      </c>
      <c r="AJ76" s="151">
        <v>0</v>
      </c>
      <c r="AK76" s="151">
        <v>0</v>
      </c>
      <c r="AL76" s="151">
        <v>0</v>
      </c>
      <c r="AM76" s="151">
        <v>0</v>
      </c>
      <c r="AN76" s="151">
        <v>0</v>
      </c>
      <c r="AO76" s="151">
        <v>0</v>
      </c>
      <c r="AP76" s="151">
        <v>0</v>
      </c>
      <c r="AQ76" s="151">
        <v>0</v>
      </c>
      <c r="AR76" s="151">
        <v>0</v>
      </c>
      <c r="AS76" s="151">
        <v>0</v>
      </c>
      <c r="AT76" s="151">
        <v>0</v>
      </c>
      <c r="AU76" s="151">
        <v>0</v>
      </c>
      <c r="AV76" s="151">
        <v>0</v>
      </c>
      <c r="AW76" s="151">
        <v>0</v>
      </c>
      <c r="AX76" s="151">
        <v>0</v>
      </c>
      <c r="AY76" s="151">
        <v>0</v>
      </c>
    </row>
    <row r="77" spans="1:51" ht="31.5">
      <c r="A77" s="150" t="s">
        <v>113</v>
      </c>
      <c r="B77" s="41" t="str">
        <f>'Форма 1'!C77</f>
        <v>«Включение приборов учета в систему сбора и передачи данных, класс напряжения 0,22 (0,4) кВ, всего, в том числе:»</v>
      </c>
      <c r="C77" s="125" t="str">
        <f>'Форма 1'!D77</f>
        <v>Г</v>
      </c>
      <c r="D77" s="151">
        <v>0</v>
      </c>
      <c r="E77" s="151">
        <v>0</v>
      </c>
      <c r="F77" s="151">
        <v>0</v>
      </c>
      <c r="G77" s="151">
        <v>0</v>
      </c>
      <c r="H77" s="151">
        <v>0</v>
      </c>
      <c r="I77" s="151">
        <v>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>
        <v>0</v>
      </c>
      <c r="P77" s="151">
        <v>0</v>
      </c>
      <c r="Q77" s="151">
        <v>0</v>
      </c>
      <c r="R77" s="151">
        <v>0</v>
      </c>
      <c r="S77" s="151">
        <v>0</v>
      </c>
      <c r="T77" s="151">
        <v>0</v>
      </c>
      <c r="U77" s="151">
        <v>0</v>
      </c>
      <c r="V77" s="151">
        <v>0</v>
      </c>
      <c r="W77" s="151">
        <v>0</v>
      </c>
      <c r="X77" s="151">
        <v>0</v>
      </c>
      <c r="Y77" s="151">
        <v>0</v>
      </c>
      <c r="Z77" s="151">
        <v>0</v>
      </c>
      <c r="AA77" s="151">
        <v>0</v>
      </c>
      <c r="AB77" s="151">
        <v>0</v>
      </c>
      <c r="AC77" s="151">
        <v>0</v>
      </c>
      <c r="AD77" s="151">
        <v>0</v>
      </c>
      <c r="AE77" s="151">
        <v>0</v>
      </c>
      <c r="AF77" s="151">
        <v>0</v>
      </c>
      <c r="AG77" s="151">
        <v>0</v>
      </c>
      <c r="AH77" s="151">
        <v>0</v>
      </c>
      <c r="AI77" s="151">
        <v>0</v>
      </c>
      <c r="AJ77" s="151">
        <v>0</v>
      </c>
      <c r="AK77" s="151">
        <v>0</v>
      </c>
      <c r="AL77" s="151">
        <v>0</v>
      </c>
      <c r="AM77" s="151">
        <v>0</v>
      </c>
      <c r="AN77" s="151">
        <v>0</v>
      </c>
      <c r="AO77" s="151">
        <v>0</v>
      </c>
      <c r="AP77" s="151">
        <v>0</v>
      </c>
      <c r="AQ77" s="151">
        <v>0</v>
      </c>
      <c r="AR77" s="151">
        <v>0</v>
      </c>
      <c r="AS77" s="151">
        <v>0</v>
      </c>
      <c r="AT77" s="151">
        <v>0</v>
      </c>
      <c r="AU77" s="151">
        <v>0</v>
      </c>
      <c r="AV77" s="151">
        <v>0</v>
      </c>
      <c r="AW77" s="151">
        <v>0</v>
      </c>
      <c r="AX77" s="151">
        <v>0</v>
      </c>
      <c r="AY77" s="151">
        <v>0</v>
      </c>
    </row>
    <row r="78" spans="1:51" ht="31.5">
      <c r="A78" s="150" t="s">
        <v>115</v>
      </c>
      <c r="B78" s="41" t="str">
        <f>'Форма 1'!C78</f>
        <v>«Включение приборов учета в систему сбора и передачи данных, класс напряжения 6 (10) кВ, всего, в том числе:»</v>
      </c>
      <c r="C78" s="125" t="str">
        <f>'Форма 1'!D78</f>
        <v>Г</v>
      </c>
      <c r="D78" s="151">
        <v>0</v>
      </c>
      <c r="E78" s="151"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51">
        <v>0</v>
      </c>
      <c r="Q78" s="151">
        <v>0</v>
      </c>
      <c r="R78" s="151">
        <v>0</v>
      </c>
      <c r="S78" s="151">
        <v>0</v>
      </c>
      <c r="T78" s="151">
        <v>0</v>
      </c>
      <c r="U78" s="151">
        <v>0</v>
      </c>
      <c r="V78" s="151">
        <v>0</v>
      </c>
      <c r="W78" s="151">
        <v>0</v>
      </c>
      <c r="X78" s="151">
        <v>0</v>
      </c>
      <c r="Y78" s="151">
        <v>0</v>
      </c>
      <c r="Z78" s="151">
        <v>0</v>
      </c>
      <c r="AA78" s="151">
        <v>0</v>
      </c>
      <c r="AB78" s="151">
        <v>0</v>
      </c>
      <c r="AC78" s="151">
        <v>0</v>
      </c>
      <c r="AD78" s="151">
        <v>0</v>
      </c>
      <c r="AE78" s="151">
        <v>0</v>
      </c>
      <c r="AF78" s="151">
        <v>0</v>
      </c>
      <c r="AG78" s="151">
        <v>0</v>
      </c>
      <c r="AH78" s="151">
        <v>0</v>
      </c>
      <c r="AI78" s="151">
        <v>0</v>
      </c>
      <c r="AJ78" s="151">
        <v>0</v>
      </c>
      <c r="AK78" s="151">
        <v>0</v>
      </c>
      <c r="AL78" s="151">
        <v>0</v>
      </c>
      <c r="AM78" s="151">
        <v>0</v>
      </c>
      <c r="AN78" s="151">
        <v>0</v>
      </c>
      <c r="AO78" s="151">
        <v>0</v>
      </c>
      <c r="AP78" s="151">
        <v>0</v>
      </c>
      <c r="AQ78" s="151">
        <v>0</v>
      </c>
      <c r="AR78" s="151">
        <v>0</v>
      </c>
      <c r="AS78" s="151">
        <v>0</v>
      </c>
      <c r="AT78" s="151">
        <v>0</v>
      </c>
      <c r="AU78" s="151">
        <v>0</v>
      </c>
      <c r="AV78" s="151">
        <v>0</v>
      </c>
      <c r="AW78" s="151">
        <v>0</v>
      </c>
      <c r="AX78" s="151">
        <v>0</v>
      </c>
      <c r="AY78" s="151">
        <v>0</v>
      </c>
    </row>
    <row r="79" spans="1:51" ht="31.5">
      <c r="A79" s="150" t="s">
        <v>117</v>
      </c>
      <c r="B79" s="41" t="str">
        <f>'Форма 1'!C79</f>
        <v>«Включение приборов учета в систему сбора и передачи данных, класс напряжения 35 кВ, всего, в том числе:»</v>
      </c>
      <c r="C79" s="125" t="str">
        <f>'Форма 1'!D79</f>
        <v>Г</v>
      </c>
      <c r="D79" s="151">
        <v>0</v>
      </c>
      <c r="E79" s="151">
        <v>0</v>
      </c>
      <c r="F79" s="151">
        <v>0</v>
      </c>
      <c r="G79" s="151">
        <v>0</v>
      </c>
      <c r="H79" s="151">
        <v>0</v>
      </c>
      <c r="I79" s="151">
        <v>0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1">
        <v>0</v>
      </c>
      <c r="Q79" s="151">
        <v>0</v>
      </c>
      <c r="R79" s="151">
        <v>0</v>
      </c>
      <c r="S79" s="151">
        <v>0</v>
      </c>
      <c r="T79" s="151">
        <v>0</v>
      </c>
      <c r="U79" s="151">
        <v>0</v>
      </c>
      <c r="V79" s="151">
        <v>0</v>
      </c>
      <c r="W79" s="151">
        <v>0</v>
      </c>
      <c r="X79" s="151">
        <v>0</v>
      </c>
      <c r="Y79" s="151">
        <v>0</v>
      </c>
      <c r="Z79" s="151">
        <v>0</v>
      </c>
      <c r="AA79" s="151">
        <v>0</v>
      </c>
      <c r="AB79" s="151">
        <v>0</v>
      </c>
      <c r="AC79" s="151">
        <v>0</v>
      </c>
      <c r="AD79" s="151">
        <v>0</v>
      </c>
      <c r="AE79" s="151">
        <v>0</v>
      </c>
      <c r="AF79" s="151">
        <v>0</v>
      </c>
      <c r="AG79" s="151">
        <v>0</v>
      </c>
      <c r="AH79" s="151">
        <v>0</v>
      </c>
      <c r="AI79" s="151">
        <v>0</v>
      </c>
      <c r="AJ79" s="151">
        <v>0</v>
      </c>
      <c r="AK79" s="151">
        <v>0</v>
      </c>
      <c r="AL79" s="151">
        <v>0</v>
      </c>
      <c r="AM79" s="151">
        <v>0</v>
      </c>
      <c r="AN79" s="151">
        <v>0</v>
      </c>
      <c r="AO79" s="151">
        <v>0</v>
      </c>
      <c r="AP79" s="151">
        <v>0</v>
      </c>
      <c r="AQ79" s="151">
        <v>0</v>
      </c>
      <c r="AR79" s="151">
        <v>0</v>
      </c>
      <c r="AS79" s="151">
        <v>0</v>
      </c>
      <c r="AT79" s="151">
        <v>0</v>
      </c>
      <c r="AU79" s="151">
        <v>0</v>
      </c>
      <c r="AV79" s="151">
        <v>0</v>
      </c>
      <c r="AW79" s="151">
        <v>0</v>
      </c>
      <c r="AX79" s="151">
        <v>0</v>
      </c>
      <c r="AY79" s="151">
        <v>0</v>
      </c>
    </row>
    <row r="80" spans="1:51" ht="31.5">
      <c r="A80" s="150" t="s">
        <v>119</v>
      </c>
      <c r="B80" s="41" t="str">
        <f>'Форма 1'!C80</f>
        <v>«Включение приборов учета в систему сбора и передачи данных, класс напряжения 110 кВ и выше, всего, в том числе:»</v>
      </c>
      <c r="C80" s="125" t="str">
        <f>'Форма 1'!D80</f>
        <v>Г</v>
      </c>
      <c r="D80" s="151">
        <v>0</v>
      </c>
      <c r="E80" s="151"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1">
        <v>0</v>
      </c>
      <c r="Q80" s="151">
        <v>0</v>
      </c>
      <c r="R80" s="151">
        <v>0</v>
      </c>
      <c r="S80" s="151">
        <v>0</v>
      </c>
      <c r="T80" s="151">
        <v>0</v>
      </c>
      <c r="U80" s="151">
        <v>0</v>
      </c>
      <c r="V80" s="151">
        <v>0</v>
      </c>
      <c r="W80" s="151">
        <v>0</v>
      </c>
      <c r="X80" s="151">
        <v>0</v>
      </c>
      <c r="Y80" s="151">
        <v>0</v>
      </c>
      <c r="Z80" s="151">
        <v>0</v>
      </c>
      <c r="AA80" s="151">
        <v>0</v>
      </c>
      <c r="AB80" s="151">
        <v>0</v>
      </c>
      <c r="AC80" s="151">
        <v>0</v>
      </c>
      <c r="AD80" s="151">
        <v>0</v>
      </c>
      <c r="AE80" s="151">
        <v>0</v>
      </c>
      <c r="AF80" s="151">
        <v>0</v>
      </c>
      <c r="AG80" s="151">
        <v>0</v>
      </c>
      <c r="AH80" s="151">
        <v>0</v>
      </c>
      <c r="AI80" s="151">
        <v>0</v>
      </c>
      <c r="AJ80" s="151">
        <v>0</v>
      </c>
      <c r="AK80" s="151">
        <v>0</v>
      </c>
      <c r="AL80" s="151">
        <v>0</v>
      </c>
      <c r="AM80" s="151">
        <v>0</v>
      </c>
      <c r="AN80" s="151">
        <v>0</v>
      </c>
      <c r="AO80" s="151">
        <v>0</v>
      </c>
      <c r="AP80" s="151">
        <v>0</v>
      </c>
      <c r="AQ80" s="151">
        <v>0</v>
      </c>
      <c r="AR80" s="151">
        <v>0</v>
      </c>
      <c r="AS80" s="151">
        <v>0</v>
      </c>
      <c r="AT80" s="151">
        <v>0</v>
      </c>
      <c r="AU80" s="151">
        <v>0</v>
      </c>
      <c r="AV80" s="151">
        <v>0</v>
      </c>
      <c r="AW80" s="151">
        <v>0</v>
      </c>
      <c r="AX80" s="151">
        <v>0</v>
      </c>
      <c r="AY80" s="151">
        <v>0</v>
      </c>
    </row>
    <row r="81" spans="1:51" ht="31.5">
      <c r="A81" s="146" t="s">
        <v>121</v>
      </c>
      <c r="B81" s="31" t="str">
        <f>'Форма 1'!C81</f>
        <v>Реконструкция, модернизация, техническое перевооружение прочих объектов основных средств, всего, в том числе:</v>
      </c>
      <c r="C81" s="126" t="str">
        <f>'Форма 1'!D81</f>
        <v>Г</v>
      </c>
      <c r="D81" s="147">
        <f t="shared" ref="D81:E81" si="42">D82+D84</f>
        <v>0</v>
      </c>
      <c r="E81" s="147">
        <f t="shared" si="42"/>
        <v>0</v>
      </c>
      <c r="F81" s="147">
        <f t="shared" ref="F81:AY81" si="43">F82+F84</f>
        <v>0</v>
      </c>
      <c r="G81" s="147">
        <f t="shared" si="43"/>
        <v>0</v>
      </c>
      <c r="H81" s="147">
        <f t="shared" si="43"/>
        <v>0</v>
      </c>
      <c r="I81" s="147">
        <f t="shared" si="43"/>
        <v>0</v>
      </c>
      <c r="J81" s="147">
        <f t="shared" si="43"/>
        <v>0</v>
      </c>
      <c r="K81" s="147">
        <f t="shared" si="43"/>
        <v>0</v>
      </c>
      <c r="L81" s="147">
        <f t="shared" si="43"/>
        <v>0</v>
      </c>
      <c r="M81" s="147">
        <f t="shared" si="43"/>
        <v>0</v>
      </c>
      <c r="N81" s="147">
        <f t="shared" si="43"/>
        <v>0</v>
      </c>
      <c r="O81" s="147">
        <f t="shared" si="43"/>
        <v>0</v>
      </c>
      <c r="P81" s="147">
        <f t="shared" si="43"/>
        <v>0</v>
      </c>
      <c r="Q81" s="147">
        <f t="shared" si="43"/>
        <v>0</v>
      </c>
      <c r="R81" s="147">
        <f t="shared" si="43"/>
        <v>0</v>
      </c>
      <c r="S81" s="147">
        <f t="shared" si="43"/>
        <v>0</v>
      </c>
      <c r="T81" s="147">
        <f t="shared" si="43"/>
        <v>0</v>
      </c>
      <c r="U81" s="147">
        <f t="shared" si="43"/>
        <v>0</v>
      </c>
      <c r="V81" s="147">
        <f t="shared" si="43"/>
        <v>0</v>
      </c>
      <c r="W81" s="147">
        <f t="shared" si="43"/>
        <v>0</v>
      </c>
      <c r="X81" s="147">
        <f t="shared" si="43"/>
        <v>0</v>
      </c>
      <c r="Y81" s="147">
        <f t="shared" si="43"/>
        <v>0</v>
      </c>
      <c r="Z81" s="147">
        <f t="shared" si="43"/>
        <v>0</v>
      </c>
      <c r="AA81" s="147">
        <f t="shared" si="43"/>
        <v>0</v>
      </c>
      <c r="AB81" s="147">
        <f t="shared" si="43"/>
        <v>0</v>
      </c>
      <c r="AC81" s="147">
        <f t="shared" si="43"/>
        <v>0</v>
      </c>
      <c r="AD81" s="147">
        <f t="shared" si="43"/>
        <v>0</v>
      </c>
      <c r="AE81" s="147">
        <f t="shared" si="43"/>
        <v>0</v>
      </c>
      <c r="AF81" s="147">
        <f t="shared" si="43"/>
        <v>0</v>
      </c>
      <c r="AG81" s="147">
        <f t="shared" si="43"/>
        <v>0</v>
      </c>
      <c r="AH81" s="147">
        <f t="shared" si="43"/>
        <v>0</v>
      </c>
      <c r="AI81" s="147">
        <f t="shared" si="43"/>
        <v>0</v>
      </c>
      <c r="AJ81" s="147">
        <f t="shared" si="43"/>
        <v>0</v>
      </c>
      <c r="AK81" s="147">
        <f t="shared" si="43"/>
        <v>0</v>
      </c>
      <c r="AL81" s="147">
        <f t="shared" si="43"/>
        <v>0</v>
      </c>
      <c r="AM81" s="147">
        <f t="shared" si="43"/>
        <v>0</v>
      </c>
      <c r="AN81" s="147">
        <f t="shared" si="43"/>
        <v>0</v>
      </c>
      <c r="AO81" s="147">
        <f t="shared" si="43"/>
        <v>0</v>
      </c>
      <c r="AP81" s="147">
        <f t="shared" si="43"/>
        <v>0</v>
      </c>
      <c r="AQ81" s="147">
        <f t="shared" si="43"/>
        <v>0</v>
      </c>
      <c r="AR81" s="147">
        <f t="shared" si="43"/>
        <v>0</v>
      </c>
      <c r="AS81" s="147">
        <f t="shared" si="43"/>
        <v>0</v>
      </c>
      <c r="AT81" s="147">
        <f t="shared" si="43"/>
        <v>0</v>
      </c>
      <c r="AU81" s="147">
        <f t="shared" si="43"/>
        <v>0</v>
      </c>
      <c r="AV81" s="147">
        <f t="shared" si="43"/>
        <v>0</v>
      </c>
      <c r="AW81" s="147">
        <f t="shared" si="43"/>
        <v>0</v>
      </c>
      <c r="AX81" s="147">
        <f t="shared" si="43"/>
        <v>0</v>
      </c>
      <c r="AY81" s="147">
        <f t="shared" si="43"/>
        <v>0</v>
      </c>
    </row>
    <row r="82" spans="1:51" ht="23.25" customHeight="1">
      <c r="A82" s="150" t="s">
        <v>123</v>
      </c>
      <c r="B82" s="52" t="str">
        <f>'Форма 1'!C82</f>
        <v>Реконструкция прочих объектов основных средств, всего, в том числе:</v>
      </c>
      <c r="C82" s="125" t="str">
        <f>'Форма 1'!D82</f>
        <v>Г</v>
      </c>
      <c r="D82" s="151">
        <f t="shared" ref="D82:AY82" si="44">SUM(D83:D83)</f>
        <v>0</v>
      </c>
      <c r="E82" s="151">
        <f t="shared" si="44"/>
        <v>0</v>
      </c>
      <c r="F82" s="151">
        <f t="shared" si="44"/>
        <v>0</v>
      </c>
      <c r="G82" s="151">
        <f t="shared" si="44"/>
        <v>0</v>
      </c>
      <c r="H82" s="151">
        <f t="shared" si="44"/>
        <v>0</v>
      </c>
      <c r="I82" s="151">
        <f t="shared" si="44"/>
        <v>0</v>
      </c>
      <c r="J82" s="151">
        <f t="shared" si="44"/>
        <v>0</v>
      </c>
      <c r="K82" s="151">
        <f t="shared" si="44"/>
        <v>0</v>
      </c>
      <c r="L82" s="151">
        <f t="shared" si="44"/>
        <v>0</v>
      </c>
      <c r="M82" s="151">
        <f t="shared" si="44"/>
        <v>0</v>
      </c>
      <c r="N82" s="151">
        <f t="shared" si="44"/>
        <v>0</v>
      </c>
      <c r="O82" s="151">
        <f t="shared" si="44"/>
        <v>0</v>
      </c>
      <c r="P82" s="151">
        <f t="shared" si="44"/>
        <v>0</v>
      </c>
      <c r="Q82" s="151">
        <f t="shared" si="44"/>
        <v>0</v>
      </c>
      <c r="R82" s="151">
        <f t="shared" si="44"/>
        <v>0</v>
      </c>
      <c r="S82" s="151">
        <f t="shared" si="44"/>
        <v>0</v>
      </c>
      <c r="T82" s="151">
        <f t="shared" si="44"/>
        <v>0</v>
      </c>
      <c r="U82" s="151">
        <f t="shared" si="44"/>
        <v>0</v>
      </c>
      <c r="V82" s="151">
        <f t="shared" si="44"/>
        <v>0</v>
      </c>
      <c r="W82" s="151">
        <f t="shared" si="44"/>
        <v>0</v>
      </c>
      <c r="X82" s="151">
        <f t="shared" si="44"/>
        <v>0</v>
      </c>
      <c r="Y82" s="151">
        <f t="shared" si="44"/>
        <v>0</v>
      </c>
      <c r="Z82" s="151">
        <f t="shared" si="44"/>
        <v>0</v>
      </c>
      <c r="AA82" s="151">
        <f t="shared" si="44"/>
        <v>0</v>
      </c>
      <c r="AB82" s="151">
        <f t="shared" si="44"/>
        <v>0</v>
      </c>
      <c r="AC82" s="151">
        <f t="shared" si="44"/>
        <v>0</v>
      </c>
      <c r="AD82" s="151">
        <f t="shared" si="44"/>
        <v>0</v>
      </c>
      <c r="AE82" s="151">
        <f t="shared" si="44"/>
        <v>0</v>
      </c>
      <c r="AF82" s="151">
        <f t="shared" si="44"/>
        <v>0</v>
      </c>
      <c r="AG82" s="151">
        <f t="shared" si="44"/>
        <v>0</v>
      </c>
      <c r="AH82" s="151">
        <f t="shared" si="44"/>
        <v>0</v>
      </c>
      <c r="AI82" s="151">
        <f t="shared" si="44"/>
        <v>0</v>
      </c>
      <c r="AJ82" s="151">
        <f t="shared" si="44"/>
        <v>0</v>
      </c>
      <c r="AK82" s="151">
        <f t="shared" si="44"/>
        <v>0</v>
      </c>
      <c r="AL82" s="151">
        <f t="shared" si="44"/>
        <v>0</v>
      </c>
      <c r="AM82" s="151">
        <f t="shared" si="44"/>
        <v>0</v>
      </c>
      <c r="AN82" s="151">
        <f t="shared" si="44"/>
        <v>0</v>
      </c>
      <c r="AO82" s="151">
        <f t="shared" si="44"/>
        <v>0</v>
      </c>
      <c r="AP82" s="151">
        <f t="shared" si="44"/>
        <v>0</v>
      </c>
      <c r="AQ82" s="151">
        <f t="shared" si="44"/>
        <v>0</v>
      </c>
      <c r="AR82" s="151">
        <f t="shared" si="44"/>
        <v>0</v>
      </c>
      <c r="AS82" s="151">
        <f t="shared" si="44"/>
        <v>0</v>
      </c>
      <c r="AT82" s="151">
        <f t="shared" si="44"/>
        <v>0</v>
      </c>
      <c r="AU82" s="151">
        <f t="shared" si="44"/>
        <v>0</v>
      </c>
      <c r="AV82" s="151">
        <f t="shared" si="44"/>
        <v>0</v>
      </c>
      <c r="AW82" s="151">
        <f t="shared" si="44"/>
        <v>0</v>
      </c>
      <c r="AX82" s="151">
        <f t="shared" si="44"/>
        <v>0</v>
      </c>
      <c r="AY82" s="151">
        <f t="shared" si="44"/>
        <v>0</v>
      </c>
    </row>
    <row r="83" spans="1:51" ht="31.5">
      <c r="A83" s="154" t="s">
        <v>123</v>
      </c>
      <c r="B83" s="48" t="str">
        <f>'Форма 1'!C83</f>
        <v>Реконструкция крыши производственного цеха в здании Диспетчерской РЭС (1 ед.)</v>
      </c>
      <c r="C83" s="49" t="str">
        <f>'Форма 1'!D83</f>
        <v>К_1.7</v>
      </c>
      <c r="D83" s="263">
        <v>0</v>
      </c>
      <c r="E83" s="263">
        <v>0</v>
      </c>
      <c r="F83" s="263">
        <v>0</v>
      </c>
      <c r="G83" s="263">
        <v>0</v>
      </c>
      <c r="H83" s="263">
        <v>0</v>
      </c>
      <c r="I83" s="263">
        <v>0</v>
      </c>
      <c r="J83" s="263">
        <v>0</v>
      </c>
      <c r="K83" s="263">
        <v>0</v>
      </c>
      <c r="L83" s="263">
        <v>0</v>
      </c>
      <c r="M83" s="263">
        <v>0</v>
      </c>
      <c r="N83" s="263">
        <v>0</v>
      </c>
      <c r="O83" s="263">
        <v>0</v>
      </c>
      <c r="P83" s="263">
        <v>0</v>
      </c>
      <c r="Q83" s="263">
        <v>0</v>
      </c>
      <c r="R83" s="263">
        <v>0</v>
      </c>
      <c r="S83" s="263">
        <v>0</v>
      </c>
      <c r="T83" s="263">
        <v>0</v>
      </c>
      <c r="U83" s="263">
        <v>0</v>
      </c>
      <c r="V83" s="263">
        <v>0</v>
      </c>
      <c r="W83" s="263">
        <v>0</v>
      </c>
      <c r="X83" s="263">
        <v>0</v>
      </c>
      <c r="Y83" s="263">
        <v>0</v>
      </c>
      <c r="Z83" s="263">
        <v>0</v>
      </c>
      <c r="AA83" s="263">
        <v>0</v>
      </c>
      <c r="AB83" s="263">
        <v>0</v>
      </c>
      <c r="AC83" s="263">
        <v>0</v>
      </c>
      <c r="AD83" s="263">
        <v>0</v>
      </c>
      <c r="AE83" s="263">
        <v>0</v>
      </c>
      <c r="AF83" s="263">
        <v>0</v>
      </c>
      <c r="AG83" s="263">
        <v>0</v>
      </c>
      <c r="AH83" s="263">
        <v>0</v>
      </c>
      <c r="AI83" s="263">
        <v>0</v>
      </c>
      <c r="AJ83" s="263">
        <v>0</v>
      </c>
      <c r="AK83" s="263">
        <v>0</v>
      </c>
      <c r="AL83" s="263">
        <v>0</v>
      </c>
      <c r="AM83" s="263">
        <v>0</v>
      </c>
      <c r="AN83" s="263">
        <v>0</v>
      </c>
      <c r="AO83" s="263">
        <v>0</v>
      </c>
      <c r="AP83" s="263">
        <v>0</v>
      </c>
      <c r="AQ83" s="263">
        <v>0</v>
      </c>
      <c r="AR83" s="263">
        <v>0</v>
      </c>
      <c r="AS83" s="263">
        <v>0</v>
      </c>
      <c r="AT83" s="263">
        <v>0</v>
      </c>
      <c r="AU83" s="263">
        <v>0</v>
      </c>
      <c r="AV83" s="263">
        <v>0</v>
      </c>
      <c r="AW83" s="263">
        <v>0</v>
      </c>
      <c r="AX83" s="263">
        <v>0</v>
      </c>
      <c r="AY83" s="263">
        <v>0</v>
      </c>
    </row>
    <row r="84" spans="1:51" ht="31.5">
      <c r="A84" s="150" t="s">
        <v>125</v>
      </c>
      <c r="B84" s="52" t="str">
        <f>'Форма 1'!C84</f>
        <v>Модернизация, техническое перевооружение прочих объектов основных средств, всего, в том числе:</v>
      </c>
      <c r="C84" s="42" t="str">
        <f>'Форма 1'!D84</f>
        <v>Г</v>
      </c>
      <c r="D84" s="151">
        <v>0</v>
      </c>
      <c r="E84" s="151"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151">
        <v>0</v>
      </c>
      <c r="R84" s="151">
        <v>0</v>
      </c>
      <c r="S84" s="151">
        <v>0</v>
      </c>
      <c r="T84" s="151">
        <v>0</v>
      </c>
      <c r="U84" s="151">
        <v>0</v>
      </c>
      <c r="V84" s="151">
        <v>0</v>
      </c>
      <c r="W84" s="151">
        <v>0</v>
      </c>
      <c r="X84" s="151">
        <v>0</v>
      </c>
      <c r="Y84" s="151">
        <v>0</v>
      </c>
      <c r="Z84" s="151">
        <v>0</v>
      </c>
      <c r="AA84" s="151">
        <v>0</v>
      </c>
      <c r="AB84" s="151">
        <v>0</v>
      </c>
      <c r="AC84" s="151">
        <v>0</v>
      </c>
      <c r="AD84" s="151">
        <v>0</v>
      </c>
      <c r="AE84" s="151">
        <v>0</v>
      </c>
      <c r="AF84" s="151">
        <v>0</v>
      </c>
      <c r="AG84" s="151">
        <v>0</v>
      </c>
      <c r="AH84" s="151">
        <v>0</v>
      </c>
      <c r="AI84" s="151">
        <v>0</v>
      </c>
      <c r="AJ84" s="151">
        <v>0</v>
      </c>
      <c r="AK84" s="151">
        <v>0</v>
      </c>
      <c r="AL84" s="151">
        <v>0</v>
      </c>
      <c r="AM84" s="151">
        <v>0</v>
      </c>
      <c r="AN84" s="151">
        <v>0</v>
      </c>
      <c r="AO84" s="151">
        <v>0</v>
      </c>
      <c r="AP84" s="151">
        <v>0</v>
      </c>
      <c r="AQ84" s="151">
        <v>0</v>
      </c>
      <c r="AR84" s="151">
        <v>0</v>
      </c>
      <c r="AS84" s="151">
        <v>0</v>
      </c>
      <c r="AT84" s="151">
        <v>0</v>
      </c>
      <c r="AU84" s="151">
        <v>0</v>
      </c>
      <c r="AV84" s="151">
        <v>0</v>
      </c>
      <c r="AW84" s="151">
        <v>0</v>
      </c>
      <c r="AX84" s="151">
        <v>0</v>
      </c>
      <c r="AY84" s="151">
        <v>0</v>
      </c>
    </row>
    <row r="85" spans="1:51" ht="47.25">
      <c r="A85" s="142" t="s">
        <v>127</v>
      </c>
      <c r="B85" s="50" t="str">
        <f>'Форма 1'!C85</f>
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</c>
      <c r="C85" s="127" t="str">
        <f>'Форма 1'!D85</f>
        <v>Г</v>
      </c>
      <c r="D85" s="143">
        <f t="shared" ref="D85:E85" si="45">D86+D87</f>
        <v>0</v>
      </c>
      <c r="E85" s="143">
        <f t="shared" si="45"/>
        <v>0</v>
      </c>
      <c r="F85" s="143">
        <f t="shared" ref="F85:AY85" si="46">F86+F87</f>
        <v>0</v>
      </c>
      <c r="G85" s="143">
        <f t="shared" si="46"/>
        <v>0</v>
      </c>
      <c r="H85" s="143">
        <f t="shared" si="46"/>
        <v>0</v>
      </c>
      <c r="I85" s="143">
        <f t="shared" si="46"/>
        <v>0</v>
      </c>
      <c r="J85" s="143">
        <f t="shared" si="46"/>
        <v>0</v>
      </c>
      <c r="K85" s="143">
        <f t="shared" si="46"/>
        <v>0</v>
      </c>
      <c r="L85" s="143">
        <f t="shared" si="46"/>
        <v>0</v>
      </c>
      <c r="M85" s="143">
        <f t="shared" si="46"/>
        <v>0</v>
      </c>
      <c r="N85" s="143">
        <f t="shared" si="46"/>
        <v>0</v>
      </c>
      <c r="O85" s="143">
        <f t="shared" si="46"/>
        <v>0</v>
      </c>
      <c r="P85" s="143">
        <f t="shared" si="46"/>
        <v>0</v>
      </c>
      <c r="Q85" s="143">
        <f t="shared" si="46"/>
        <v>0</v>
      </c>
      <c r="R85" s="143">
        <f t="shared" si="46"/>
        <v>0</v>
      </c>
      <c r="S85" s="143">
        <f t="shared" si="46"/>
        <v>0</v>
      </c>
      <c r="T85" s="143">
        <f t="shared" si="46"/>
        <v>0</v>
      </c>
      <c r="U85" s="143">
        <f t="shared" si="46"/>
        <v>0</v>
      </c>
      <c r="V85" s="143">
        <f t="shared" si="46"/>
        <v>0</v>
      </c>
      <c r="W85" s="143">
        <f t="shared" si="46"/>
        <v>0</v>
      </c>
      <c r="X85" s="143">
        <f t="shared" si="46"/>
        <v>0</v>
      </c>
      <c r="Y85" s="143">
        <f t="shared" si="46"/>
        <v>0</v>
      </c>
      <c r="Z85" s="143">
        <f t="shared" si="46"/>
        <v>0</v>
      </c>
      <c r="AA85" s="143">
        <f t="shared" si="46"/>
        <v>0</v>
      </c>
      <c r="AB85" s="143">
        <f t="shared" si="46"/>
        <v>0</v>
      </c>
      <c r="AC85" s="143">
        <f t="shared" si="46"/>
        <v>0</v>
      </c>
      <c r="AD85" s="143">
        <f t="shared" si="46"/>
        <v>0</v>
      </c>
      <c r="AE85" s="143">
        <f t="shared" si="46"/>
        <v>0</v>
      </c>
      <c r="AF85" s="143">
        <f t="shared" si="46"/>
        <v>0</v>
      </c>
      <c r="AG85" s="143">
        <f t="shared" si="46"/>
        <v>0</v>
      </c>
      <c r="AH85" s="143">
        <f t="shared" si="46"/>
        <v>0</v>
      </c>
      <c r="AI85" s="143">
        <f t="shared" si="46"/>
        <v>0</v>
      </c>
      <c r="AJ85" s="143">
        <f t="shared" si="46"/>
        <v>0</v>
      </c>
      <c r="AK85" s="143">
        <f t="shared" si="46"/>
        <v>0</v>
      </c>
      <c r="AL85" s="143">
        <f t="shared" si="46"/>
        <v>0</v>
      </c>
      <c r="AM85" s="143">
        <f t="shared" si="46"/>
        <v>0</v>
      </c>
      <c r="AN85" s="143">
        <f t="shared" si="46"/>
        <v>0</v>
      </c>
      <c r="AO85" s="143">
        <f t="shared" si="46"/>
        <v>0</v>
      </c>
      <c r="AP85" s="143">
        <f t="shared" si="46"/>
        <v>0</v>
      </c>
      <c r="AQ85" s="143">
        <f t="shared" si="46"/>
        <v>0</v>
      </c>
      <c r="AR85" s="143">
        <f t="shared" si="46"/>
        <v>0</v>
      </c>
      <c r="AS85" s="143">
        <f t="shared" si="46"/>
        <v>0</v>
      </c>
      <c r="AT85" s="143">
        <f t="shared" si="46"/>
        <v>0</v>
      </c>
      <c r="AU85" s="143">
        <f t="shared" si="46"/>
        <v>0</v>
      </c>
      <c r="AV85" s="143">
        <f t="shared" si="46"/>
        <v>0</v>
      </c>
      <c r="AW85" s="143">
        <f t="shared" si="46"/>
        <v>0</v>
      </c>
      <c r="AX85" s="143">
        <f t="shared" si="46"/>
        <v>0</v>
      </c>
      <c r="AY85" s="143">
        <f t="shared" si="46"/>
        <v>0</v>
      </c>
    </row>
    <row r="86" spans="1:51" ht="47.25">
      <c r="A86" s="146" t="s">
        <v>129</v>
      </c>
      <c r="B86" s="31" t="str">
        <f>'Форма 1'!C86</f>
        <v>Инвестиционные проекты, предусмотренные схемой и программой развития Единой энергетической системы России, всего, в том числе:</v>
      </c>
      <c r="C86" s="126" t="str">
        <f>'Форма 1'!D86</f>
        <v>Г</v>
      </c>
      <c r="D86" s="147">
        <v>0</v>
      </c>
      <c r="E86" s="147">
        <v>0</v>
      </c>
      <c r="F86" s="147">
        <v>0</v>
      </c>
      <c r="G86" s="147">
        <v>0</v>
      </c>
      <c r="H86" s="147">
        <v>0</v>
      </c>
      <c r="I86" s="147">
        <v>0</v>
      </c>
      <c r="J86" s="147">
        <v>0</v>
      </c>
      <c r="K86" s="147">
        <v>0</v>
      </c>
      <c r="L86" s="147">
        <v>0</v>
      </c>
      <c r="M86" s="147">
        <v>0</v>
      </c>
      <c r="N86" s="147">
        <v>0</v>
      </c>
      <c r="O86" s="147">
        <v>0</v>
      </c>
      <c r="P86" s="147">
        <v>0</v>
      </c>
      <c r="Q86" s="147">
        <v>0</v>
      </c>
      <c r="R86" s="147">
        <v>0</v>
      </c>
      <c r="S86" s="147">
        <v>0</v>
      </c>
      <c r="T86" s="147">
        <v>0</v>
      </c>
      <c r="U86" s="147">
        <v>0</v>
      </c>
      <c r="V86" s="147">
        <v>0</v>
      </c>
      <c r="W86" s="147">
        <v>0</v>
      </c>
      <c r="X86" s="147">
        <v>0</v>
      </c>
      <c r="Y86" s="147">
        <v>0</v>
      </c>
      <c r="Z86" s="147">
        <v>0</v>
      </c>
      <c r="AA86" s="147">
        <v>0</v>
      </c>
      <c r="AB86" s="147">
        <v>0</v>
      </c>
      <c r="AC86" s="147">
        <v>0</v>
      </c>
      <c r="AD86" s="147">
        <v>0</v>
      </c>
      <c r="AE86" s="147">
        <v>0</v>
      </c>
      <c r="AF86" s="147">
        <v>0</v>
      </c>
      <c r="AG86" s="147">
        <v>0</v>
      </c>
      <c r="AH86" s="147">
        <v>0</v>
      </c>
      <c r="AI86" s="147">
        <v>0</v>
      </c>
      <c r="AJ86" s="147">
        <v>0</v>
      </c>
      <c r="AK86" s="147">
        <v>0</v>
      </c>
      <c r="AL86" s="147">
        <v>0</v>
      </c>
      <c r="AM86" s="147">
        <v>0</v>
      </c>
      <c r="AN86" s="147">
        <v>0</v>
      </c>
      <c r="AO86" s="147">
        <v>0</v>
      </c>
      <c r="AP86" s="147">
        <v>0</v>
      </c>
      <c r="AQ86" s="147">
        <v>0</v>
      </c>
      <c r="AR86" s="147">
        <v>0</v>
      </c>
      <c r="AS86" s="147">
        <v>0</v>
      </c>
      <c r="AT86" s="147">
        <v>0</v>
      </c>
      <c r="AU86" s="147">
        <v>0</v>
      </c>
      <c r="AV86" s="147">
        <v>0</v>
      </c>
      <c r="AW86" s="147">
        <v>0</v>
      </c>
      <c r="AX86" s="147">
        <v>0</v>
      </c>
      <c r="AY86" s="147">
        <v>0</v>
      </c>
    </row>
    <row r="87" spans="1:51" ht="47.25">
      <c r="A87" s="146" t="s">
        <v>131</v>
      </c>
      <c r="B87" s="31" t="str">
        <f>'Форма 1'!C87</f>
        <v>Инвестиционные проекты, предусмотренные схемой и программой развития субъекта Российской Федерации, всего, в том числе:</v>
      </c>
      <c r="C87" s="126" t="str">
        <f>'Форма 1'!D87</f>
        <v>Г</v>
      </c>
      <c r="D87" s="147">
        <v>0</v>
      </c>
      <c r="E87" s="147">
        <v>0</v>
      </c>
      <c r="F87" s="147">
        <v>0</v>
      </c>
      <c r="G87" s="147">
        <v>0</v>
      </c>
      <c r="H87" s="147">
        <v>0</v>
      </c>
      <c r="I87" s="147">
        <v>0</v>
      </c>
      <c r="J87" s="147">
        <v>0</v>
      </c>
      <c r="K87" s="147">
        <v>0</v>
      </c>
      <c r="L87" s="147">
        <v>0</v>
      </c>
      <c r="M87" s="147">
        <v>0</v>
      </c>
      <c r="N87" s="147">
        <v>0</v>
      </c>
      <c r="O87" s="147">
        <v>0</v>
      </c>
      <c r="P87" s="147">
        <v>0</v>
      </c>
      <c r="Q87" s="147">
        <v>0</v>
      </c>
      <c r="R87" s="147">
        <v>0</v>
      </c>
      <c r="S87" s="147">
        <v>0</v>
      </c>
      <c r="T87" s="147">
        <v>0</v>
      </c>
      <c r="U87" s="147">
        <v>0</v>
      </c>
      <c r="V87" s="147">
        <v>0</v>
      </c>
      <c r="W87" s="147">
        <v>0</v>
      </c>
      <c r="X87" s="147">
        <v>0</v>
      </c>
      <c r="Y87" s="147">
        <v>0</v>
      </c>
      <c r="Z87" s="147">
        <v>0</v>
      </c>
      <c r="AA87" s="147">
        <v>0</v>
      </c>
      <c r="AB87" s="147">
        <v>0</v>
      </c>
      <c r="AC87" s="147">
        <v>0</v>
      </c>
      <c r="AD87" s="147">
        <v>0</v>
      </c>
      <c r="AE87" s="147">
        <v>0</v>
      </c>
      <c r="AF87" s="147">
        <v>0</v>
      </c>
      <c r="AG87" s="147">
        <v>0</v>
      </c>
      <c r="AH87" s="147">
        <v>0</v>
      </c>
      <c r="AI87" s="147">
        <v>0</v>
      </c>
      <c r="AJ87" s="147">
        <v>0</v>
      </c>
      <c r="AK87" s="147">
        <v>0</v>
      </c>
      <c r="AL87" s="147">
        <v>0</v>
      </c>
      <c r="AM87" s="147">
        <v>0</v>
      </c>
      <c r="AN87" s="147">
        <v>0</v>
      </c>
      <c r="AO87" s="147">
        <v>0</v>
      </c>
      <c r="AP87" s="147">
        <v>0</v>
      </c>
      <c r="AQ87" s="147">
        <v>0</v>
      </c>
      <c r="AR87" s="147">
        <v>0</v>
      </c>
      <c r="AS87" s="147">
        <v>0</v>
      </c>
      <c r="AT87" s="147">
        <v>0</v>
      </c>
      <c r="AU87" s="147">
        <v>0</v>
      </c>
      <c r="AV87" s="147">
        <v>0</v>
      </c>
      <c r="AW87" s="147">
        <v>0</v>
      </c>
      <c r="AX87" s="147">
        <v>0</v>
      </c>
      <c r="AY87" s="147">
        <v>0</v>
      </c>
    </row>
    <row r="88" spans="1:51" ht="31.5">
      <c r="A88" s="142" t="s">
        <v>133</v>
      </c>
      <c r="B88" s="50" t="str">
        <f>'Форма 1'!C88</f>
        <v>Прочее новое строительство объектов электросетевого хозяйства, всего, в том числе:</v>
      </c>
      <c r="C88" s="127" t="str">
        <f>'Форма 1'!D88</f>
        <v>Г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143">
        <v>0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43">
        <v>0</v>
      </c>
      <c r="P88" s="143">
        <v>0</v>
      </c>
      <c r="Q88" s="143">
        <v>0</v>
      </c>
      <c r="R88" s="143">
        <v>0</v>
      </c>
      <c r="S88" s="143">
        <v>0</v>
      </c>
      <c r="T88" s="143">
        <v>0</v>
      </c>
      <c r="U88" s="143">
        <v>0</v>
      </c>
      <c r="V88" s="143">
        <v>0</v>
      </c>
      <c r="W88" s="143">
        <v>0</v>
      </c>
      <c r="X88" s="143">
        <v>0</v>
      </c>
      <c r="Y88" s="143">
        <v>0</v>
      </c>
      <c r="Z88" s="143">
        <v>0</v>
      </c>
      <c r="AA88" s="143">
        <v>0</v>
      </c>
      <c r="AB88" s="143">
        <v>0</v>
      </c>
      <c r="AC88" s="143">
        <v>0</v>
      </c>
      <c r="AD88" s="143">
        <v>0</v>
      </c>
      <c r="AE88" s="143">
        <v>0</v>
      </c>
      <c r="AF88" s="143">
        <v>0</v>
      </c>
      <c r="AG88" s="143">
        <v>0</v>
      </c>
      <c r="AH88" s="143">
        <v>0</v>
      </c>
      <c r="AI88" s="143">
        <v>0</v>
      </c>
      <c r="AJ88" s="143">
        <v>0</v>
      </c>
      <c r="AK88" s="143">
        <v>0</v>
      </c>
      <c r="AL88" s="143">
        <v>0</v>
      </c>
      <c r="AM88" s="143">
        <v>0</v>
      </c>
      <c r="AN88" s="143">
        <v>0</v>
      </c>
      <c r="AO88" s="143">
        <v>0</v>
      </c>
      <c r="AP88" s="143">
        <v>0</v>
      </c>
      <c r="AQ88" s="143">
        <v>0</v>
      </c>
      <c r="AR88" s="143">
        <v>0</v>
      </c>
      <c r="AS88" s="143">
        <v>0</v>
      </c>
      <c r="AT88" s="143">
        <v>0</v>
      </c>
      <c r="AU88" s="143">
        <v>0</v>
      </c>
      <c r="AV88" s="143">
        <v>0</v>
      </c>
      <c r="AW88" s="143">
        <v>0</v>
      </c>
      <c r="AX88" s="143">
        <v>0</v>
      </c>
      <c r="AY88" s="143">
        <v>0</v>
      </c>
    </row>
    <row r="89" spans="1:51" ht="31.5">
      <c r="A89" s="142" t="s">
        <v>135</v>
      </c>
      <c r="B89" s="50" t="str">
        <f>'Форма 1'!C89</f>
        <v>Покупка земельных участков для целей реализации инвестиционных проектов, всего, в том числе:</v>
      </c>
      <c r="C89" s="127" t="str">
        <f>'Форма 1'!D89</f>
        <v>Г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143">
        <v>0</v>
      </c>
      <c r="J89" s="143">
        <v>0</v>
      </c>
      <c r="K89" s="143">
        <v>0</v>
      </c>
      <c r="L89" s="143">
        <v>0</v>
      </c>
      <c r="M89" s="143">
        <v>0</v>
      </c>
      <c r="N89" s="143">
        <v>0</v>
      </c>
      <c r="O89" s="143">
        <v>0</v>
      </c>
      <c r="P89" s="143">
        <v>0</v>
      </c>
      <c r="Q89" s="143">
        <v>0</v>
      </c>
      <c r="R89" s="143">
        <v>0</v>
      </c>
      <c r="S89" s="143">
        <v>0</v>
      </c>
      <c r="T89" s="143">
        <v>0</v>
      </c>
      <c r="U89" s="143">
        <v>0</v>
      </c>
      <c r="V89" s="143">
        <v>0</v>
      </c>
      <c r="W89" s="143">
        <v>0</v>
      </c>
      <c r="X89" s="143">
        <v>0</v>
      </c>
      <c r="Y89" s="143">
        <v>0</v>
      </c>
      <c r="Z89" s="143">
        <v>0</v>
      </c>
      <c r="AA89" s="143">
        <v>0</v>
      </c>
      <c r="AB89" s="143">
        <v>0</v>
      </c>
      <c r="AC89" s="143">
        <v>0</v>
      </c>
      <c r="AD89" s="143">
        <v>0</v>
      </c>
      <c r="AE89" s="143">
        <v>0</v>
      </c>
      <c r="AF89" s="143">
        <v>0</v>
      </c>
      <c r="AG89" s="143">
        <v>0</v>
      </c>
      <c r="AH89" s="143">
        <v>0</v>
      </c>
      <c r="AI89" s="143">
        <v>0</v>
      </c>
      <c r="AJ89" s="143">
        <v>0</v>
      </c>
      <c r="AK89" s="143">
        <v>0</v>
      </c>
      <c r="AL89" s="143">
        <v>0</v>
      </c>
      <c r="AM89" s="143">
        <v>0</v>
      </c>
      <c r="AN89" s="143">
        <v>0</v>
      </c>
      <c r="AO89" s="143">
        <v>0</v>
      </c>
      <c r="AP89" s="143">
        <v>0</v>
      </c>
      <c r="AQ89" s="143">
        <v>0</v>
      </c>
      <c r="AR89" s="143">
        <v>0</v>
      </c>
      <c r="AS89" s="143">
        <v>0</v>
      </c>
      <c r="AT89" s="143">
        <v>0</v>
      </c>
      <c r="AU89" s="143">
        <v>0</v>
      </c>
      <c r="AV89" s="143">
        <v>0</v>
      </c>
      <c r="AW89" s="143">
        <v>0</v>
      </c>
      <c r="AX89" s="143">
        <v>0</v>
      </c>
      <c r="AY89" s="143">
        <v>0</v>
      </c>
    </row>
    <row r="90" spans="1:51" ht="15.75">
      <c r="A90" s="142" t="s">
        <v>137</v>
      </c>
      <c r="B90" s="25" t="str">
        <f>'Форма 1'!C90</f>
        <v>Прочие инвестиционные проекты, всего, в том числе:</v>
      </c>
      <c r="C90" s="127" t="str">
        <f>'Форма 1'!D90</f>
        <v>Г</v>
      </c>
      <c r="D90" s="143">
        <f t="shared" ref="D90:E90" si="47">SUM(D91:D99)</f>
        <v>0</v>
      </c>
      <c r="E90" s="143">
        <f t="shared" si="47"/>
        <v>0</v>
      </c>
      <c r="F90" s="143">
        <f t="shared" ref="F90:AY90" si="48">SUM(F91:F99)</f>
        <v>0</v>
      </c>
      <c r="G90" s="143">
        <f t="shared" si="48"/>
        <v>0</v>
      </c>
      <c r="H90" s="143">
        <f t="shared" si="48"/>
        <v>0</v>
      </c>
      <c r="I90" s="143">
        <f t="shared" si="48"/>
        <v>0</v>
      </c>
      <c r="J90" s="143">
        <f t="shared" si="48"/>
        <v>0</v>
      </c>
      <c r="K90" s="143">
        <f t="shared" si="48"/>
        <v>0</v>
      </c>
      <c r="L90" s="143">
        <f t="shared" si="48"/>
        <v>0</v>
      </c>
      <c r="M90" s="143">
        <f t="shared" si="48"/>
        <v>0</v>
      </c>
      <c r="N90" s="143">
        <f t="shared" si="48"/>
        <v>0</v>
      </c>
      <c r="O90" s="143">
        <f t="shared" si="48"/>
        <v>0</v>
      </c>
      <c r="P90" s="143">
        <f t="shared" si="48"/>
        <v>0</v>
      </c>
      <c r="Q90" s="143">
        <f t="shared" si="48"/>
        <v>0</v>
      </c>
      <c r="R90" s="143">
        <f t="shared" si="48"/>
        <v>0</v>
      </c>
      <c r="S90" s="143">
        <f t="shared" si="48"/>
        <v>0</v>
      </c>
      <c r="T90" s="143">
        <f t="shared" si="48"/>
        <v>0</v>
      </c>
      <c r="U90" s="143">
        <f t="shared" si="48"/>
        <v>0</v>
      </c>
      <c r="V90" s="143">
        <f t="shared" si="48"/>
        <v>0</v>
      </c>
      <c r="W90" s="143">
        <f t="shared" si="48"/>
        <v>0</v>
      </c>
      <c r="X90" s="143">
        <f t="shared" si="48"/>
        <v>0</v>
      </c>
      <c r="Y90" s="143">
        <f t="shared" si="48"/>
        <v>0</v>
      </c>
      <c r="Z90" s="143">
        <f t="shared" si="48"/>
        <v>0</v>
      </c>
      <c r="AA90" s="143">
        <f t="shared" si="48"/>
        <v>0</v>
      </c>
      <c r="AB90" s="143">
        <f t="shared" si="48"/>
        <v>0</v>
      </c>
      <c r="AC90" s="143">
        <f t="shared" si="48"/>
        <v>0</v>
      </c>
      <c r="AD90" s="143">
        <f t="shared" si="48"/>
        <v>0</v>
      </c>
      <c r="AE90" s="143">
        <f t="shared" si="48"/>
        <v>0</v>
      </c>
      <c r="AF90" s="143">
        <f t="shared" si="48"/>
        <v>0</v>
      </c>
      <c r="AG90" s="143">
        <f t="shared" si="48"/>
        <v>0</v>
      </c>
      <c r="AH90" s="143">
        <f t="shared" si="48"/>
        <v>0</v>
      </c>
      <c r="AI90" s="143">
        <f t="shared" si="48"/>
        <v>0</v>
      </c>
      <c r="AJ90" s="143">
        <f t="shared" si="48"/>
        <v>0</v>
      </c>
      <c r="AK90" s="143">
        <f t="shared" si="48"/>
        <v>0</v>
      </c>
      <c r="AL90" s="143">
        <f t="shared" si="48"/>
        <v>0</v>
      </c>
      <c r="AM90" s="143">
        <f t="shared" si="48"/>
        <v>0</v>
      </c>
      <c r="AN90" s="143">
        <f t="shared" si="48"/>
        <v>0</v>
      </c>
      <c r="AO90" s="143">
        <f t="shared" si="48"/>
        <v>0</v>
      </c>
      <c r="AP90" s="143">
        <f t="shared" si="48"/>
        <v>0</v>
      </c>
      <c r="AQ90" s="143">
        <f t="shared" si="48"/>
        <v>0</v>
      </c>
      <c r="AR90" s="143">
        <f t="shared" si="48"/>
        <v>0</v>
      </c>
      <c r="AS90" s="143">
        <f t="shared" si="48"/>
        <v>0</v>
      </c>
      <c r="AT90" s="143">
        <f t="shared" si="48"/>
        <v>0</v>
      </c>
      <c r="AU90" s="143">
        <f t="shared" si="48"/>
        <v>0</v>
      </c>
      <c r="AV90" s="143">
        <f t="shared" si="48"/>
        <v>0</v>
      </c>
      <c r="AW90" s="143">
        <f t="shared" si="48"/>
        <v>0</v>
      </c>
      <c r="AX90" s="143">
        <f t="shared" si="48"/>
        <v>0</v>
      </c>
      <c r="AY90" s="143">
        <f t="shared" si="48"/>
        <v>0</v>
      </c>
    </row>
    <row r="91" spans="1:51" ht="31.5">
      <c r="A91" s="154" t="s">
        <v>137</v>
      </c>
      <c r="B91" s="48" t="str">
        <f>'Форма 1'!C91</f>
        <v>Приобретение экскаватора-погрузчика CAT 432F2LRC с дополнительным оборудованием (1 ед.)</v>
      </c>
      <c r="C91" s="49" t="str">
        <f>'Форма 1'!D91</f>
        <v>K_4.1</v>
      </c>
      <c r="D91" s="263">
        <v>0</v>
      </c>
      <c r="E91" s="263">
        <v>0</v>
      </c>
      <c r="F91" s="263">
        <v>0</v>
      </c>
      <c r="G91" s="263">
        <v>0</v>
      </c>
      <c r="H91" s="263">
        <v>0</v>
      </c>
      <c r="I91" s="263">
        <v>0</v>
      </c>
      <c r="J91" s="263">
        <v>0</v>
      </c>
      <c r="K91" s="263">
        <v>0</v>
      </c>
      <c r="L91" s="263">
        <v>0</v>
      </c>
      <c r="M91" s="263">
        <v>0</v>
      </c>
      <c r="N91" s="263">
        <v>0</v>
      </c>
      <c r="O91" s="263">
        <v>0</v>
      </c>
      <c r="P91" s="263">
        <v>0</v>
      </c>
      <c r="Q91" s="263">
        <v>0</v>
      </c>
      <c r="R91" s="263">
        <v>0</v>
      </c>
      <c r="S91" s="263">
        <v>0</v>
      </c>
      <c r="T91" s="263">
        <v>0</v>
      </c>
      <c r="U91" s="263">
        <v>0</v>
      </c>
      <c r="V91" s="263">
        <v>0</v>
      </c>
      <c r="W91" s="263">
        <v>0</v>
      </c>
      <c r="X91" s="263">
        <v>0</v>
      </c>
      <c r="Y91" s="263">
        <v>0</v>
      </c>
      <c r="Z91" s="263">
        <v>0</v>
      </c>
      <c r="AA91" s="263">
        <v>0</v>
      </c>
      <c r="AB91" s="263">
        <v>0</v>
      </c>
      <c r="AC91" s="263">
        <v>0</v>
      </c>
      <c r="AD91" s="263">
        <v>0</v>
      </c>
      <c r="AE91" s="263">
        <v>0</v>
      </c>
      <c r="AF91" s="263">
        <v>0</v>
      </c>
      <c r="AG91" s="263">
        <v>0</v>
      </c>
      <c r="AH91" s="263">
        <v>0</v>
      </c>
      <c r="AI91" s="263">
        <v>0</v>
      </c>
      <c r="AJ91" s="263">
        <v>0</v>
      </c>
      <c r="AK91" s="263">
        <v>0</v>
      </c>
      <c r="AL91" s="263">
        <v>0</v>
      </c>
      <c r="AM91" s="263">
        <v>0</v>
      </c>
      <c r="AN91" s="263">
        <v>0</v>
      </c>
      <c r="AO91" s="263">
        <v>0</v>
      </c>
      <c r="AP91" s="263">
        <v>0</v>
      </c>
      <c r="AQ91" s="263">
        <v>0</v>
      </c>
      <c r="AR91" s="263">
        <v>0</v>
      </c>
      <c r="AS91" s="263">
        <v>0</v>
      </c>
      <c r="AT91" s="263">
        <v>0</v>
      </c>
      <c r="AU91" s="263">
        <v>0</v>
      </c>
      <c r="AV91" s="263">
        <v>0</v>
      </c>
      <c r="AW91" s="263">
        <v>0</v>
      </c>
      <c r="AX91" s="263">
        <v>0</v>
      </c>
      <c r="AY91" s="263">
        <v>0</v>
      </c>
    </row>
    <row r="92" spans="1:51" ht="15.75">
      <c r="A92" s="154" t="s">
        <v>137</v>
      </c>
      <c r="B92" s="48" t="str">
        <f>'Форма 1'!C92</f>
        <v>Приобретение передвижных ДЭС 100 и 60 киловатт (2ед.)</v>
      </c>
      <c r="C92" s="49" t="str">
        <f>'Форма 1'!D92</f>
        <v>K_4.2</v>
      </c>
      <c r="D92" s="263">
        <v>0</v>
      </c>
      <c r="E92" s="263">
        <v>0</v>
      </c>
      <c r="F92" s="263">
        <v>0</v>
      </c>
      <c r="G92" s="263">
        <v>0</v>
      </c>
      <c r="H92" s="263">
        <v>0</v>
      </c>
      <c r="I92" s="263">
        <v>0</v>
      </c>
      <c r="J92" s="263">
        <v>0</v>
      </c>
      <c r="K92" s="263">
        <v>0</v>
      </c>
      <c r="L92" s="263">
        <v>0</v>
      </c>
      <c r="M92" s="263">
        <v>0</v>
      </c>
      <c r="N92" s="263">
        <v>0</v>
      </c>
      <c r="O92" s="263">
        <v>0</v>
      </c>
      <c r="P92" s="263">
        <v>0</v>
      </c>
      <c r="Q92" s="263">
        <v>0</v>
      </c>
      <c r="R92" s="263">
        <v>0</v>
      </c>
      <c r="S92" s="263">
        <v>0</v>
      </c>
      <c r="T92" s="263">
        <v>0</v>
      </c>
      <c r="U92" s="263">
        <v>0</v>
      </c>
      <c r="V92" s="263">
        <v>0</v>
      </c>
      <c r="W92" s="263">
        <v>0</v>
      </c>
      <c r="X92" s="263">
        <v>0</v>
      </c>
      <c r="Y92" s="263">
        <v>0</v>
      </c>
      <c r="Z92" s="263">
        <v>0</v>
      </c>
      <c r="AA92" s="263">
        <v>0</v>
      </c>
      <c r="AB92" s="263">
        <v>0</v>
      </c>
      <c r="AC92" s="263">
        <v>0</v>
      </c>
      <c r="AD92" s="263">
        <v>0</v>
      </c>
      <c r="AE92" s="263">
        <v>0</v>
      </c>
      <c r="AF92" s="263">
        <v>0</v>
      </c>
      <c r="AG92" s="263">
        <v>0</v>
      </c>
      <c r="AH92" s="263">
        <v>0</v>
      </c>
      <c r="AI92" s="263">
        <v>0</v>
      </c>
      <c r="AJ92" s="263">
        <v>0</v>
      </c>
      <c r="AK92" s="263">
        <v>0</v>
      </c>
      <c r="AL92" s="263">
        <v>0</v>
      </c>
      <c r="AM92" s="263">
        <v>0</v>
      </c>
      <c r="AN92" s="263">
        <v>0</v>
      </c>
      <c r="AO92" s="263">
        <v>0</v>
      </c>
      <c r="AP92" s="263">
        <v>0</v>
      </c>
      <c r="AQ92" s="263">
        <v>0</v>
      </c>
      <c r="AR92" s="263">
        <v>0</v>
      </c>
      <c r="AS92" s="263">
        <v>0</v>
      </c>
      <c r="AT92" s="263">
        <v>0</v>
      </c>
      <c r="AU92" s="263">
        <v>0</v>
      </c>
      <c r="AV92" s="263">
        <v>0</v>
      </c>
      <c r="AW92" s="263">
        <v>0</v>
      </c>
      <c r="AX92" s="263">
        <v>0</v>
      </c>
      <c r="AY92" s="263">
        <v>0</v>
      </c>
    </row>
    <row r="93" spans="1:51" ht="15.75">
      <c r="A93" s="154" t="s">
        <v>137</v>
      </c>
      <c r="B93" s="48" t="str">
        <f>'Форма 1'!C93</f>
        <v>Приобретение легкового автомобиля для нужд ЗАО "НРЭС" (1 ед.)</v>
      </c>
      <c r="C93" s="49" t="str">
        <f>'Форма 1'!D93</f>
        <v>K_4.3</v>
      </c>
      <c r="D93" s="263">
        <v>0</v>
      </c>
      <c r="E93" s="263">
        <v>0</v>
      </c>
      <c r="F93" s="263">
        <v>0</v>
      </c>
      <c r="G93" s="263">
        <v>0</v>
      </c>
      <c r="H93" s="263">
        <v>0</v>
      </c>
      <c r="I93" s="263">
        <v>0</v>
      </c>
      <c r="J93" s="263">
        <v>0</v>
      </c>
      <c r="K93" s="263">
        <v>0</v>
      </c>
      <c r="L93" s="263">
        <v>0</v>
      </c>
      <c r="M93" s="263">
        <v>0</v>
      </c>
      <c r="N93" s="263">
        <v>0</v>
      </c>
      <c r="O93" s="263">
        <v>0</v>
      </c>
      <c r="P93" s="263">
        <v>0</v>
      </c>
      <c r="Q93" s="263">
        <v>0</v>
      </c>
      <c r="R93" s="263">
        <v>0</v>
      </c>
      <c r="S93" s="263">
        <v>0</v>
      </c>
      <c r="T93" s="263">
        <v>0</v>
      </c>
      <c r="U93" s="263">
        <v>0</v>
      </c>
      <c r="V93" s="263">
        <v>0</v>
      </c>
      <c r="W93" s="263">
        <v>0</v>
      </c>
      <c r="X93" s="263">
        <v>0</v>
      </c>
      <c r="Y93" s="263">
        <v>0</v>
      </c>
      <c r="Z93" s="263">
        <v>0</v>
      </c>
      <c r="AA93" s="263">
        <v>0</v>
      </c>
      <c r="AB93" s="263">
        <v>0</v>
      </c>
      <c r="AC93" s="263">
        <v>0</v>
      </c>
      <c r="AD93" s="263">
        <v>0</v>
      </c>
      <c r="AE93" s="263">
        <v>0</v>
      </c>
      <c r="AF93" s="263">
        <v>0</v>
      </c>
      <c r="AG93" s="263">
        <v>0</v>
      </c>
      <c r="AH93" s="263">
        <v>0</v>
      </c>
      <c r="AI93" s="263">
        <v>0</v>
      </c>
      <c r="AJ93" s="263">
        <v>0</v>
      </c>
      <c r="AK93" s="263">
        <v>0</v>
      </c>
      <c r="AL93" s="263">
        <v>0</v>
      </c>
      <c r="AM93" s="263">
        <v>0</v>
      </c>
      <c r="AN93" s="263">
        <v>0</v>
      </c>
      <c r="AO93" s="263">
        <v>0</v>
      </c>
      <c r="AP93" s="263">
        <v>0</v>
      </c>
      <c r="AQ93" s="263">
        <v>0</v>
      </c>
      <c r="AR93" s="263">
        <v>0</v>
      </c>
      <c r="AS93" s="263">
        <v>0</v>
      </c>
      <c r="AT93" s="263">
        <v>0</v>
      </c>
      <c r="AU93" s="263">
        <v>0</v>
      </c>
      <c r="AV93" s="263">
        <v>0</v>
      </c>
      <c r="AW93" s="263">
        <v>0</v>
      </c>
      <c r="AX93" s="263">
        <v>0</v>
      </c>
      <c r="AY93" s="263">
        <v>0</v>
      </c>
    </row>
    <row r="94" spans="1:51" ht="15.75">
      <c r="A94" s="154" t="s">
        <v>137</v>
      </c>
      <c r="B94" s="48" t="str">
        <f>'Форма 1'!C94</f>
        <v>Приобретение бензопилы МS 361 (3,4кВт,45 см) (1 ед.)</v>
      </c>
      <c r="C94" s="49" t="str">
        <f>'Форма 1'!D94</f>
        <v>K_4.4</v>
      </c>
      <c r="D94" s="263">
        <v>0</v>
      </c>
      <c r="E94" s="263">
        <v>0</v>
      </c>
      <c r="F94" s="263">
        <v>0</v>
      </c>
      <c r="G94" s="263">
        <v>0</v>
      </c>
      <c r="H94" s="263">
        <v>0</v>
      </c>
      <c r="I94" s="263">
        <v>0</v>
      </c>
      <c r="J94" s="263">
        <v>0</v>
      </c>
      <c r="K94" s="263">
        <v>0</v>
      </c>
      <c r="L94" s="263">
        <v>0</v>
      </c>
      <c r="M94" s="263">
        <v>0</v>
      </c>
      <c r="N94" s="263">
        <v>0</v>
      </c>
      <c r="O94" s="263">
        <v>0</v>
      </c>
      <c r="P94" s="263">
        <v>0</v>
      </c>
      <c r="Q94" s="263">
        <v>0</v>
      </c>
      <c r="R94" s="263">
        <v>0</v>
      </c>
      <c r="S94" s="263">
        <v>0</v>
      </c>
      <c r="T94" s="263">
        <v>0</v>
      </c>
      <c r="U94" s="263">
        <v>0</v>
      </c>
      <c r="V94" s="263">
        <v>0</v>
      </c>
      <c r="W94" s="263">
        <v>0</v>
      </c>
      <c r="X94" s="263">
        <v>0</v>
      </c>
      <c r="Y94" s="263">
        <v>0</v>
      </c>
      <c r="Z94" s="263">
        <v>0</v>
      </c>
      <c r="AA94" s="263">
        <v>0</v>
      </c>
      <c r="AB94" s="263">
        <v>0</v>
      </c>
      <c r="AC94" s="263">
        <v>0</v>
      </c>
      <c r="AD94" s="263">
        <v>0</v>
      </c>
      <c r="AE94" s="263">
        <v>0</v>
      </c>
      <c r="AF94" s="263">
        <v>0</v>
      </c>
      <c r="AG94" s="263">
        <v>0</v>
      </c>
      <c r="AH94" s="263">
        <v>0</v>
      </c>
      <c r="AI94" s="263">
        <v>0</v>
      </c>
      <c r="AJ94" s="263">
        <v>0</v>
      </c>
      <c r="AK94" s="263">
        <v>0</v>
      </c>
      <c r="AL94" s="263">
        <v>0</v>
      </c>
      <c r="AM94" s="263">
        <v>0</v>
      </c>
      <c r="AN94" s="263">
        <v>0</v>
      </c>
      <c r="AO94" s="263">
        <v>0</v>
      </c>
      <c r="AP94" s="263">
        <v>0</v>
      </c>
      <c r="AQ94" s="263">
        <v>0</v>
      </c>
      <c r="AR94" s="263">
        <v>0</v>
      </c>
      <c r="AS94" s="263">
        <v>0</v>
      </c>
      <c r="AT94" s="263">
        <v>0</v>
      </c>
      <c r="AU94" s="263">
        <v>0</v>
      </c>
      <c r="AV94" s="263">
        <v>0</v>
      </c>
      <c r="AW94" s="263">
        <v>0</v>
      </c>
      <c r="AX94" s="263">
        <v>0</v>
      </c>
      <c r="AY94" s="263">
        <v>0</v>
      </c>
    </row>
    <row r="95" spans="1:51" ht="47.25">
      <c r="A95" s="154" t="s">
        <v>137</v>
      </c>
      <c r="B95" s="48" t="str">
        <f>'Форма 1'!C95</f>
        <v>Монтаж беспроводной системы пожарной сигнализации и речевого оповещения о пожере в здании Диспетчерской РЭС по адресу: РС(Я), г.Нерюнгри, ул.Комсомольская, д.31 (1 ед.)</v>
      </c>
      <c r="C95" s="49" t="str">
        <f>'Форма 1'!D95</f>
        <v>K_4.5</v>
      </c>
      <c r="D95" s="263">
        <v>0</v>
      </c>
      <c r="E95" s="263">
        <v>0</v>
      </c>
      <c r="F95" s="263">
        <v>0</v>
      </c>
      <c r="G95" s="263">
        <v>0</v>
      </c>
      <c r="H95" s="263">
        <v>0</v>
      </c>
      <c r="I95" s="263">
        <v>0</v>
      </c>
      <c r="J95" s="263">
        <v>0</v>
      </c>
      <c r="K95" s="263">
        <v>0</v>
      </c>
      <c r="L95" s="263">
        <v>0</v>
      </c>
      <c r="M95" s="263">
        <v>0</v>
      </c>
      <c r="N95" s="263">
        <v>0</v>
      </c>
      <c r="O95" s="263">
        <v>0</v>
      </c>
      <c r="P95" s="263">
        <v>0</v>
      </c>
      <c r="Q95" s="263">
        <v>0</v>
      </c>
      <c r="R95" s="263">
        <v>0</v>
      </c>
      <c r="S95" s="263">
        <v>0</v>
      </c>
      <c r="T95" s="263">
        <v>0</v>
      </c>
      <c r="U95" s="263">
        <v>0</v>
      </c>
      <c r="V95" s="263">
        <v>0</v>
      </c>
      <c r="W95" s="263">
        <v>0</v>
      </c>
      <c r="X95" s="263">
        <v>0</v>
      </c>
      <c r="Y95" s="263">
        <v>0</v>
      </c>
      <c r="Z95" s="263">
        <v>0</v>
      </c>
      <c r="AA95" s="263">
        <v>0</v>
      </c>
      <c r="AB95" s="263">
        <v>0</v>
      </c>
      <c r="AC95" s="263">
        <v>0</v>
      </c>
      <c r="AD95" s="263">
        <v>0</v>
      </c>
      <c r="AE95" s="263">
        <v>0</v>
      </c>
      <c r="AF95" s="263">
        <v>0</v>
      </c>
      <c r="AG95" s="263">
        <v>0</v>
      </c>
      <c r="AH95" s="263">
        <v>0</v>
      </c>
      <c r="AI95" s="263">
        <v>0</v>
      </c>
      <c r="AJ95" s="263">
        <v>0</v>
      </c>
      <c r="AK95" s="263">
        <v>0</v>
      </c>
      <c r="AL95" s="263">
        <v>0</v>
      </c>
      <c r="AM95" s="263">
        <v>0</v>
      </c>
      <c r="AN95" s="263">
        <v>0</v>
      </c>
      <c r="AO95" s="263">
        <v>0</v>
      </c>
      <c r="AP95" s="263">
        <v>0</v>
      </c>
      <c r="AQ95" s="263">
        <v>0</v>
      </c>
      <c r="AR95" s="263">
        <v>0</v>
      </c>
      <c r="AS95" s="263">
        <v>0</v>
      </c>
      <c r="AT95" s="263">
        <v>0</v>
      </c>
      <c r="AU95" s="263">
        <v>0</v>
      </c>
      <c r="AV95" s="263">
        <v>0</v>
      </c>
      <c r="AW95" s="263">
        <v>0</v>
      </c>
      <c r="AX95" s="263">
        <v>0</v>
      </c>
      <c r="AY95" s="263">
        <v>0</v>
      </c>
    </row>
    <row r="96" spans="1:51" ht="31.5">
      <c r="A96" s="154" t="s">
        <v>137</v>
      </c>
      <c r="B96" s="48" t="str">
        <f>'Форма 1'!C96</f>
        <v>Приобретение выключателя автом. ВА 5341-330010 1000А-690АС-УХЛЗ-КЭАЗ (1 ед.)</v>
      </c>
      <c r="C96" s="49" t="str">
        <f>'Форма 1'!D96</f>
        <v>K_4.6</v>
      </c>
      <c r="D96" s="263">
        <v>0</v>
      </c>
      <c r="E96" s="263">
        <v>0</v>
      </c>
      <c r="F96" s="263">
        <v>0</v>
      </c>
      <c r="G96" s="263">
        <v>0</v>
      </c>
      <c r="H96" s="263">
        <v>0</v>
      </c>
      <c r="I96" s="263">
        <v>0</v>
      </c>
      <c r="J96" s="263">
        <v>0</v>
      </c>
      <c r="K96" s="263">
        <v>0</v>
      </c>
      <c r="L96" s="263">
        <v>0</v>
      </c>
      <c r="M96" s="263">
        <v>0</v>
      </c>
      <c r="N96" s="263">
        <v>0</v>
      </c>
      <c r="O96" s="263">
        <v>0</v>
      </c>
      <c r="P96" s="263">
        <v>0</v>
      </c>
      <c r="Q96" s="263">
        <v>0</v>
      </c>
      <c r="R96" s="263">
        <v>0</v>
      </c>
      <c r="S96" s="263">
        <v>0</v>
      </c>
      <c r="T96" s="263">
        <v>0</v>
      </c>
      <c r="U96" s="263">
        <v>0</v>
      </c>
      <c r="V96" s="263">
        <v>0</v>
      </c>
      <c r="W96" s="263">
        <v>0</v>
      </c>
      <c r="X96" s="263">
        <v>0</v>
      </c>
      <c r="Y96" s="263">
        <v>0</v>
      </c>
      <c r="Z96" s="263">
        <v>0</v>
      </c>
      <c r="AA96" s="263">
        <v>0</v>
      </c>
      <c r="AB96" s="263">
        <v>0</v>
      </c>
      <c r="AC96" s="263">
        <v>0</v>
      </c>
      <c r="AD96" s="263">
        <v>0</v>
      </c>
      <c r="AE96" s="263">
        <v>0</v>
      </c>
      <c r="AF96" s="263">
        <v>0</v>
      </c>
      <c r="AG96" s="263">
        <v>0</v>
      </c>
      <c r="AH96" s="263">
        <v>0</v>
      </c>
      <c r="AI96" s="263">
        <v>0</v>
      </c>
      <c r="AJ96" s="263">
        <v>0</v>
      </c>
      <c r="AK96" s="263">
        <v>0</v>
      </c>
      <c r="AL96" s="263">
        <v>0</v>
      </c>
      <c r="AM96" s="263">
        <v>0</v>
      </c>
      <c r="AN96" s="263">
        <v>0</v>
      </c>
      <c r="AO96" s="263">
        <v>0</v>
      </c>
      <c r="AP96" s="263">
        <v>0</v>
      </c>
      <c r="AQ96" s="263">
        <v>0</v>
      </c>
      <c r="AR96" s="263">
        <v>0</v>
      </c>
      <c r="AS96" s="263">
        <v>0</v>
      </c>
      <c r="AT96" s="263">
        <v>0</v>
      </c>
      <c r="AU96" s="263">
        <v>0</v>
      </c>
      <c r="AV96" s="263">
        <v>0</v>
      </c>
      <c r="AW96" s="263">
        <v>0</v>
      </c>
      <c r="AX96" s="263">
        <v>0</v>
      </c>
      <c r="AY96" s="263">
        <v>0</v>
      </c>
    </row>
    <row r="97" spans="1:51" ht="15.75">
      <c r="A97" s="154" t="s">
        <v>137</v>
      </c>
      <c r="B97" s="48" t="str">
        <f>'Форма 1'!C97</f>
        <v>Приобретение Сервера Тринити М2005126 (1 ед.)</v>
      </c>
      <c r="C97" s="49" t="str">
        <f>'Форма 1'!D97</f>
        <v>K_4.7</v>
      </c>
      <c r="D97" s="263">
        <v>0</v>
      </c>
      <c r="E97" s="263">
        <v>0</v>
      </c>
      <c r="F97" s="263">
        <v>0</v>
      </c>
      <c r="G97" s="263">
        <v>0</v>
      </c>
      <c r="H97" s="263">
        <v>0</v>
      </c>
      <c r="I97" s="263">
        <v>0</v>
      </c>
      <c r="J97" s="263">
        <v>0</v>
      </c>
      <c r="K97" s="263">
        <v>0</v>
      </c>
      <c r="L97" s="263">
        <v>0</v>
      </c>
      <c r="M97" s="263">
        <v>0</v>
      </c>
      <c r="N97" s="263">
        <v>0</v>
      </c>
      <c r="O97" s="263">
        <v>0</v>
      </c>
      <c r="P97" s="263">
        <v>0</v>
      </c>
      <c r="Q97" s="263">
        <v>0</v>
      </c>
      <c r="R97" s="263">
        <v>0</v>
      </c>
      <c r="S97" s="263">
        <v>0</v>
      </c>
      <c r="T97" s="263">
        <v>0</v>
      </c>
      <c r="U97" s="263">
        <v>0</v>
      </c>
      <c r="V97" s="263">
        <v>0</v>
      </c>
      <c r="W97" s="263">
        <v>0</v>
      </c>
      <c r="X97" s="263">
        <v>0</v>
      </c>
      <c r="Y97" s="263">
        <v>0</v>
      </c>
      <c r="Z97" s="263">
        <v>0</v>
      </c>
      <c r="AA97" s="263">
        <v>0</v>
      </c>
      <c r="AB97" s="263">
        <v>0</v>
      </c>
      <c r="AC97" s="263">
        <v>0</v>
      </c>
      <c r="AD97" s="263">
        <v>0</v>
      </c>
      <c r="AE97" s="263">
        <v>0</v>
      </c>
      <c r="AF97" s="263">
        <v>0</v>
      </c>
      <c r="AG97" s="263">
        <v>0</v>
      </c>
      <c r="AH97" s="263">
        <v>0</v>
      </c>
      <c r="AI97" s="263">
        <v>0</v>
      </c>
      <c r="AJ97" s="263">
        <v>0</v>
      </c>
      <c r="AK97" s="263">
        <v>0</v>
      </c>
      <c r="AL97" s="263">
        <v>0</v>
      </c>
      <c r="AM97" s="263">
        <v>0</v>
      </c>
      <c r="AN97" s="263">
        <v>0</v>
      </c>
      <c r="AO97" s="263">
        <v>0</v>
      </c>
      <c r="AP97" s="263">
        <v>0</v>
      </c>
      <c r="AQ97" s="263">
        <v>0</v>
      </c>
      <c r="AR97" s="263">
        <v>0</v>
      </c>
      <c r="AS97" s="263">
        <v>0</v>
      </c>
      <c r="AT97" s="263">
        <v>0</v>
      </c>
      <c r="AU97" s="263">
        <v>0</v>
      </c>
      <c r="AV97" s="263">
        <v>0</v>
      </c>
      <c r="AW97" s="263">
        <v>0</v>
      </c>
      <c r="AX97" s="263">
        <v>0</v>
      </c>
      <c r="AY97" s="263">
        <v>0</v>
      </c>
    </row>
    <row r="98" spans="1:51" ht="47.25">
      <c r="A98" s="154" t="s">
        <v>137</v>
      </c>
      <c r="B98" s="48" t="str">
        <f>'Форма 1'!C98</f>
        <v>Монтаж систем контроля и управления доступом на объект (СКУД) - здание Диспетчерской РЭС по адресу: РС(Я), г.Нерюнгри, ул.Комсомольская, д.31 (1 ед.)</v>
      </c>
      <c r="C98" s="49" t="str">
        <f>'Форма 1'!D98</f>
        <v>K_4.8</v>
      </c>
      <c r="D98" s="263">
        <v>0</v>
      </c>
      <c r="E98" s="263">
        <v>0</v>
      </c>
      <c r="F98" s="263">
        <v>0</v>
      </c>
      <c r="G98" s="263">
        <v>0</v>
      </c>
      <c r="H98" s="263">
        <v>0</v>
      </c>
      <c r="I98" s="263">
        <v>0</v>
      </c>
      <c r="J98" s="263">
        <v>0</v>
      </c>
      <c r="K98" s="263">
        <v>0</v>
      </c>
      <c r="L98" s="263">
        <v>0</v>
      </c>
      <c r="M98" s="263">
        <v>0</v>
      </c>
      <c r="N98" s="263">
        <v>0</v>
      </c>
      <c r="O98" s="263">
        <v>0</v>
      </c>
      <c r="P98" s="263">
        <v>0</v>
      </c>
      <c r="Q98" s="263">
        <v>0</v>
      </c>
      <c r="R98" s="263">
        <v>0</v>
      </c>
      <c r="S98" s="263">
        <v>0</v>
      </c>
      <c r="T98" s="263">
        <v>0</v>
      </c>
      <c r="U98" s="263">
        <v>0</v>
      </c>
      <c r="V98" s="263">
        <v>0</v>
      </c>
      <c r="W98" s="263">
        <v>0</v>
      </c>
      <c r="X98" s="263">
        <v>0</v>
      </c>
      <c r="Y98" s="263">
        <v>0</v>
      </c>
      <c r="Z98" s="263">
        <v>0</v>
      </c>
      <c r="AA98" s="263">
        <v>0</v>
      </c>
      <c r="AB98" s="263">
        <v>0</v>
      </c>
      <c r="AC98" s="263">
        <v>0</v>
      </c>
      <c r="AD98" s="263">
        <v>0</v>
      </c>
      <c r="AE98" s="263">
        <v>0</v>
      </c>
      <c r="AF98" s="263">
        <v>0</v>
      </c>
      <c r="AG98" s="263">
        <v>0</v>
      </c>
      <c r="AH98" s="263">
        <v>0</v>
      </c>
      <c r="AI98" s="263">
        <v>0</v>
      </c>
      <c r="AJ98" s="263">
        <v>0</v>
      </c>
      <c r="AK98" s="263">
        <v>0</v>
      </c>
      <c r="AL98" s="263">
        <v>0</v>
      </c>
      <c r="AM98" s="263">
        <v>0</v>
      </c>
      <c r="AN98" s="263">
        <v>0</v>
      </c>
      <c r="AO98" s="263">
        <v>0</v>
      </c>
      <c r="AP98" s="263">
        <v>0</v>
      </c>
      <c r="AQ98" s="263">
        <v>0</v>
      </c>
      <c r="AR98" s="263">
        <v>0</v>
      </c>
      <c r="AS98" s="263">
        <v>0</v>
      </c>
      <c r="AT98" s="263">
        <v>0</v>
      </c>
      <c r="AU98" s="263">
        <v>0</v>
      </c>
      <c r="AV98" s="263">
        <v>0</v>
      </c>
      <c r="AW98" s="263">
        <v>0</v>
      </c>
      <c r="AX98" s="263">
        <v>0</v>
      </c>
      <c r="AY98" s="263">
        <v>0</v>
      </c>
    </row>
    <row r="99" spans="1:51" ht="31.5">
      <c r="A99" s="154" t="s">
        <v>137</v>
      </c>
      <c r="B99" s="48" t="str">
        <f>'Форма 1'!C99</f>
        <v>Приобретение электрогенератора DY6500LXW, с функцией сварки ,с колесами Huter (1 ед.)</v>
      </c>
      <c r="C99" s="49" t="str">
        <f>'Форма 1'!D99</f>
        <v>K_4.9</v>
      </c>
      <c r="D99" s="263">
        <v>0</v>
      </c>
      <c r="E99" s="263">
        <v>0</v>
      </c>
      <c r="F99" s="263">
        <v>0</v>
      </c>
      <c r="G99" s="263">
        <v>0</v>
      </c>
      <c r="H99" s="263">
        <v>0</v>
      </c>
      <c r="I99" s="263">
        <v>0</v>
      </c>
      <c r="J99" s="263">
        <v>0</v>
      </c>
      <c r="K99" s="263">
        <v>0</v>
      </c>
      <c r="L99" s="263">
        <v>0</v>
      </c>
      <c r="M99" s="263">
        <v>0</v>
      </c>
      <c r="N99" s="263">
        <v>0</v>
      </c>
      <c r="O99" s="263">
        <v>0</v>
      </c>
      <c r="P99" s="263">
        <v>0</v>
      </c>
      <c r="Q99" s="263">
        <v>0</v>
      </c>
      <c r="R99" s="263">
        <v>0</v>
      </c>
      <c r="S99" s="263">
        <v>0</v>
      </c>
      <c r="T99" s="263">
        <v>0</v>
      </c>
      <c r="U99" s="263">
        <v>0</v>
      </c>
      <c r="V99" s="263">
        <v>0</v>
      </c>
      <c r="W99" s="263">
        <v>0</v>
      </c>
      <c r="X99" s="263">
        <v>0</v>
      </c>
      <c r="Y99" s="263">
        <v>0</v>
      </c>
      <c r="Z99" s="263">
        <v>0</v>
      </c>
      <c r="AA99" s="263">
        <v>0</v>
      </c>
      <c r="AB99" s="263">
        <v>0</v>
      </c>
      <c r="AC99" s="263">
        <v>0</v>
      </c>
      <c r="AD99" s="263">
        <v>0</v>
      </c>
      <c r="AE99" s="263">
        <v>0</v>
      </c>
      <c r="AF99" s="263">
        <v>0</v>
      </c>
      <c r="AG99" s="263">
        <v>0</v>
      </c>
      <c r="AH99" s="263">
        <v>0</v>
      </c>
      <c r="AI99" s="263">
        <v>0</v>
      </c>
      <c r="AJ99" s="263">
        <v>0</v>
      </c>
      <c r="AK99" s="263">
        <v>0</v>
      </c>
      <c r="AL99" s="263">
        <v>0</v>
      </c>
      <c r="AM99" s="263">
        <v>0</v>
      </c>
      <c r="AN99" s="263">
        <v>0</v>
      </c>
      <c r="AO99" s="263">
        <v>0</v>
      </c>
      <c r="AP99" s="263">
        <v>0</v>
      </c>
      <c r="AQ99" s="263">
        <v>0</v>
      </c>
      <c r="AR99" s="263">
        <v>0</v>
      </c>
      <c r="AS99" s="263">
        <v>0</v>
      </c>
      <c r="AT99" s="263">
        <v>0</v>
      </c>
      <c r="AU99" s="263">
        <v>0</v>
      </c>
      <c r="AV99" s="263">
        <v>0</v>
      </c>
      <c r="AW99" s="263">
        <v>0</v>
      </c>
      <c r="AX99" s="263">
        <v>0</v>
      </c>
      <c r="AY99" s="263">
        <v>0</v>
      </c>
    </row>
  </sheetData>
  <mergeCells count="39">
    <mergeCell ref="A17:A19"/>
    <mergeCell ref="B17:B19"/>
    <mergeCell ref="C17:C19"/>
    <mergeCell ref="D17:S17"/>
    <mergeCell ref="T17:AC17"/>
    <mergeCell ref="P18:Q18"/>
    <mergeCell ref="R18:S18"/>
    <mergeCell ref="T18:U18"/>
    <mergeCell ref="V18:W18"/>
    <mergeCell ref="AT17:AW17"/>
    <mergeCell ref="AX17:AY17"/>
    <mergeCell ref="D18:E18"/>
    <mergeCell ref="F18:G18"/>
    <mergeCell ref="H18:I18"/>
    <mergeCell ref="J18:K18"/>
    <mergeCell ref="L18:M18"/>
    <mergeCell ref="N18:O18"/>
    <mergeCell ref="AD17:AI17"/>
    <mergeCell ref="AD18:AE18"/>
    <mergeCell ref="AF18:AG18"/>
    <mergeCell ref="AH18:AI18"/>
    <mergeCell ref="AJ17:AM17"/>
    <mergeCell ref="AN17:AS17"/>
    <mergeCell ref="AV18:AW18"/>
    <mergeCell ref="AX18:AY18"/>
    <mergeCell ref="M5:X5"/>
    <mergeCell ref="M6:X6"/>
    <mergeCell ref="M8:X8"/>
    <mergeCell ref="M11:X11"/>
    <mergeCell ref="M13:X13"/>
    <mergeCell ref="AT18:AU18"/>
    <mergeCell ref="X18:Y18"/>
    <mergeCell ref="Z18:AA18"/>
    <mergeCell ref="AB18:AC18"/>
    <mergeCell ref="AJ18:AK18"/>
    <mergeCell ref="AL18:AM18"/>
    <mergeCell ref="AN18:AO18"/>
    <mergeCell ref="AP18:AQ18"/>
    <mergeCell ref="AR18:AS1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9"/>
  <sheetViews>
    <sheetView topLeftCell="A13" zoomScale="70" zoomScaleNormal="70" workbookViewId="0">
      <selection activeCell="C22" sqref="C22:C99"/>
    </sheetView>
  </sheetViews>
  <sheetFormatPr defaultRowHeight="15"/>
  <cols>
    <col min="1" max="1" width="11.42578125" style="129" customWidth="1"/>
    <col min="2" max="2" width="63.7109375" style="167" customWidth="1"/>
    <col min="3" max="3" width="18.85546875" style="129" customWidth="1"/>
    <col min="4" max="4" width="14.5703125" style="130" customWidth="1"/>
    <col min="5" max="5" width="22.140625" style="130" customWidth="1"/>
    <col min="6" max="13" width="18.85546875" style="129" customWidth="1"/>
    <col min="14" max="16384" width="9.140625" style="129"/>
  </cols>
  <sheetData>
    <row r="2" spans="1:13" ht="18.75">
      <c r="A2" s="128"/>
      <c r="L2" s="247" t="s">
        <v>991</v>
      </c>
    </row>
    <row r="3" spans="1:13" ht="18.75">
      <c r="A3" s="128"/>
      <c r="L3" s="247" t="s">
        <v>0</v>
      </c>
    </row>
    <row r="4" spans="1:13" ht="18.75">
      <c r="A4" s="128"/>
      <c r="L4" s="247" t="s">
        <v>151</v>
      </c>
    </row>
    <row r="5" spans="1:13" ht="18.75">
      <c r="A5" s="128"/>
    </row>
    <row r="6" spans="1:13" ht="15.75">
      <c r="A6" s="531" t="s">
        <v>311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</row>
    <row r="7" spans="1:13" ht="15" customHeight="1">
      <c r="A7" s="531" t="str">
        <f>Форма_7!M6</f>
        <v>за  2020 год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</row>
    <row r="8" spans="1:13" ht="15.75">
      <c r="A8" s="175"/>
      <c r="B8" s="255"/>
      <c r="C8" s="175"/>
      <c r="D8" s="252"/>
      <c r="E8" s="252"/>
      <c r="F8" s="175"/>
      <c r="G8" s="175"/>
      <c r="H8" s="175"/>
      <c r="I8" s="175"/>
      <c r="J8" s="175"/>
      <c r="K8" s="175"/>
      <c r="L8" s="175"/>
      <c r="M8" s="175"/>
    </row>
    <row r="9" spans="1:13" ht="15.75">
      <c r="A9" s="531" t="str">
        <f>Форма_7!M8</f>
        <v>Отчет  о реализации инвестиционной программы Закрытого акционерного общества "Нерюнгринские районные электрические сети"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</row>
    <row r="10" spans="1:13" ht="15.75">
      <c r="A10" s="248"/>
      <c r="B10" s="255"/>
      <c r="C10" s="175"/>
      <c r="D10" s="252"/>
      <c r="E10" s="248" t="s">
        <v>153</v>
      </c>
      <c r="F10" s="248"/>
      <c r="G10" s="175"/>
      <c r="H10" s="175"/>
      <c r="I10" s="175"/>
      <c r="J10" s="175"/>
      <c r="K10" s="175"/>
      <c r="L10" s="175"/>
      <c r="M10" s="175"/>
    </row>
    <row r="11" spans="1:13" ht="15.75">
      <c r="A11" s="175"/>
      <c r="B11" s="255"/>
      <c r="C11" s="175"/>
      <c r="D11" s="252"/>
      <c r="E11" s="252"/>
      <c r="F11" s="175"/>
      <c r="G11" s="175"/>
      <c r="H11" s="175"/>
      <c r="I11" s="175"/>
      <c r="J11" s="175"/>
      <c r="K11" s="175"/>
      <c r="L11" s="175"/>
      <c r="M11" s="175"/>
    </row>
    <row r="12" spans="1:13" ht="15" customHeight="1">
      <c r="A12" s="531" t="str">
        <f>Форма_7!M11</f>
        <v>Год раскрытия информации: 2021 год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</row>
    <row r="13" spans="1:13" ht="15.75">
      <c r="A13" s="175"/>
      <c r="B13" s="255"/>
      <c r="C13" s="175"/>
      <c r="D13" s="252"/>
      <c r="E13" s="252"/>
      <c r="F13" s="175"/>
      <c r="G13" s="175"/>
      <c r="H13" s="175"/>
      <c r="I13" s="175"/>
      <c r="J13" s="175"/>
      <c r="K13" s="175"/>
      <c r="L13" s="175"/>
      <c r="M13" s="175"/>
    </row>
    <row r="14" spans="1:13" ht="15.75">
      <c r="A14" s="531" t="str">
        <f>Форма_7!M13</f>
        <v>Утвержденные плановые значения показателей приведены в соответствии с  приказом Министерства ЖКХ и энергетики Республики Саха (Якутия) от 30.12.2020 №685-ОД</v>
      </c>
      <c r="B14" s="531"/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1"/>
    </row>
    <row r="15" spans="1:13" ht="15.75">
      <c r="A15" s="248"/>
      <c r="B15" s="255"/>
      <c r="C15" s="175"/>
      <c r="D15" s="248" t="s">
        <v>154</v>
      </c>
      <c r="E15" s="252"/>
      <c r="F15" s="175"/>
      <c r="G15" s="175"/>
      <c r="H15" s="175"/>
      <c r="I15" s="175"/>
      <c r="J15" s="175"/>
      <c r="K15" s="175"/>
      <c r="L15" s="175"/>
      <c r="M15" s="175"/>
    </row>
    <row r="16" spans="1:13" ht="15.75">
      <c r="A16" s="175"/>
      <c r="B16" s="255"/>
      <c r="C16" s="175"/>
      <c r="D16" s="252"/>
      <c r="E16" s="252"/>
      <c r="F16" s="175"/>
      <c r="G16" s="175"/>
      <c r="H16" s="175"/>
      <c r="I16" s="175"/>
      <c r="J16" s="175"/>
      <c r="K16" s="175"/>
      <c r="L16" s="175"/>
      <c r="M16" s="175"/>
    </row>
    <row r="18" spans="1:13" s="130" customFormat="1" ht="49.5" customHeight="1">
      <c r="A18" s="519" t="s">
        <v>155</v>
      </c>
      <c r="B18" s="519" t="s">
        <v>3</v>
      </c>
      <c r="C18" s="519" t="s">
        <v>4</v>
      </c>
      <c r="D18" s="519" t="s">
        <v>312</v>
      </c>
      <c r="E18" s="519" t="s">
        <v>313</v>
      </c>
      <c r="F18" s="521" t="s">
        <v>314</v>
      </c>
      <c r="G18" s="523"/>
      <c r="H18" s="521" t="s">
        <v>315</v>
      </c>
      <c r="I18" s="523"/>
      <c r="J18" s="521" t="s">
        <v>316</v>
      </c>
      <c r="K18" s="523"/>
      <c r="L18" s="521" t="s">
        <v>317</v>
      </c>
      <c r="M18" s="523"/>
    </row>
    <row r="19" spans="1:13" s="130" customFormat="1" ht="49.5" customHeight="1">
      <c r="A19" s="524"/>
      <c r="B19" s="524"/>
      <c r="C19" s="524"/>
      <c r="D19" s="524"/>
      <c r="E19" s="524"/>
      <c r="F19" s="176" t="s">
        <v>996</v>
      </c>
      <c r="G19" s="176" t="s">
        <v>997</v>
      </c>
      <c r="H19" s="176" t="s">
        <v>998</v>
      </c>
      <c r="I19" s="176" t="s">
        <v>999</v>
      </c>
      <c r="J19" s="176" t="s">
        <v>1000</v>
      </c>
      <c r="K19" s="176" t="s">
        <v>1001</v>
      </c>
      <c r="L19" s="176" t="s">
        <v>1002</v>
      </c>
      <c r="M19" s="176" t="s">
        <v>1003</v>
      </c>
    </row>
    <row r="20" spans="1:13">
      <c r="A20" s="168">
        <v>1</v>
      </c>
      <c r="B20" s="168">
        <v>2</v>
      </c>
      <c r="C20" s="168">
        <v>3</v>
      </c>
      <c r="D20" s="133">
        <v>4</v>
      </c>
      <c r="E20" s="133">
        <v>5</v>
      </c>
      <c r="F20" s="168">
        <v>6</v>
      </c>
      <c r="G20" s="168">
        <v>7</v>
      </c>
      <c r="H20" s="168">
        <v>8</v>
      </c>
      <c r="I20" s="168">
        <v>9</v>
      </c>
      <c r="J20" s="168">
        <v>10</v>
      </c>
      <c r="K20" s="168">
        <v>11</v>
      </c>
      <c r="L20" s="168">
        <v>12</v>
      </c>
      <c r="M20" s="168">
        <v>13</v>
      </c>
    </row>
    <row r="21" spans="1:13">
      <c r="A21" s="168"/>
      <c r="B21" s="168"/>
      <c r="C21" s="168"/>
      <c r="D21" s="133"/>
      <c r="E21" s="133"/>
      <c r="F21" s="168"/>
      <c r="G21" s="168"/>
      <c r="H21" s="168"/>
      <c r="I21" s="168"/>
      <c r="J21" s="168"/>
      <c r="K21" s="168"/>
      <c r="L21" s="168"/>
      <c r="M21" s="168"/>
    </row>
    <row r="22" spans="1:13" ht="15.75">
      <c r="A22" s="138" t="s">
        <v>18</v>
      </c>
      <c r="B22" s="18" t="str">
        <f>'Форма 1'!C22</f>
        <v>ВСЕГО по инвестиционной программе, в том числе:</v>
      </c>
      <c r="C22" s="68" t="str">
        <f>'Форма 1'!D22</f>
        <v>Г</v>
      </c>
      <c r="D22" s="177">
        <f t="shared" ref="D22:M22" si="0">SUM(D23:D28)</f>
        <v>0</v>
      </c>
      <c r="E22" s="177">
        <f t="shared" si="0"/>
        <v>0</v>
      </c>
      <c r="F22" s="141">
        <f t="shared" si="0"/>
        <v>0</v>
      </c>
      <c r="G22" s="141">
        <f t="shared" si="0"/>
        <v>0</v>
      </c>
      <c r="H22" s="141">
        <f t="shared" si="0"/>
        <v>0</v>
      </c>
      <c r="I22" s="141">
        <f t="shared" si="0"/>
        <v>0</v>
      </c>
      <c r="J22" s="141">
        <f t="shared" si="0"/>
        <v>0</v>
      </c>
      <c r="K22" s="141">
        <f t="shared" si="0"/>
        <v>0</v>
      </c>
      <c r="L22" s="141">
        <f t="shared" si="0"/>
        <v>0</v>
      </c>
      <c r="M22" s="141">
        <f t="shared" si="0"/>
        <v>0</v>
      </c>
    </row>
    <row r="23" spans="1:13" ht="26.25" customHeight="1">
      <c r="A23" s="138" t="s">
        <v>21</v>
      </c>
      <c r="B23" s="18" t="str">
        <f>'Форма 1'!C23</f>
        <v>Технологическое присоединение, всего</v>
      </c>
      <c r="C23" s="68" t="str">
        <f>'Форма 1'!D23</f>
        <v>Г</v>
      </c>
      <c r="D23" s="177">
        <f t="shared" ref="D23:M23" si="1">D30</f>
        <v>0</v>
      </c>
      <c r="E23" s="177">
        <f t="shared" si="1"/>
        <v>0</v>
      </c>
      <c r="F23" s="141">
        <f t="shared" si="1"/>
        <v>0</v>
      </c>
      <c r="G23" s="141">
        <f t="shared" si="1"/>
        <v>0</v>
      </c>
      <c r="H23" s="141">
        <f t="shared" si="1"/>
        <v>0</v>
      </c>
      <c r="I23" s="141">
        <f t="shared" si="1"/>
        <v>0</v>
      </c>
      <c r="J23" s="141">
        <f t="shared" si="1"/>
        <v>0</v>
      </c>
      <c r="K23" s="141">
        <f t="shared" si="1"/>
        <v>0</v>
      </c>
      <c r="L23" s="141">
        <f t="shared" si="1"/>
        <v>0</v>
      </c>
      <c r="M23" s="141">
        <f t="shared" si="1"/>
        <v>0</v>
      </c>
    </row>
    <row r="24" spans="1:13" ht="31.5">
      <c r="A24" s="138" t="s">
        <v>23</v>
      </c>
      <c r="B24" s="18" t="str">
        <f>'Форма 1'!C24</f>
        <v>Реконструкция, модернизация, техническое перевооружение, всего</v>
      </c>
      <c r="C24" s="68" t="str">
        <f>'Форма 1'!D24</f>
        <v>Г</v>
      </c>
      <c r="D24" s="177">
        <f t="shared" ref="D24:M24" si="2">D55</f>
        <v>0</v>
      </c>
      <c r="E24" s="177">
        <f t="shared" si="2"/>
        <v>0</v>
      </c>
      <c r="F24" s="141">
        <f t="shared" si="2"/>
        <v>0</v>
      </c>
      <c r="G24" s="141">
        <f t="shared" si="2"/>
        <v>0</v>
      </c>
      <c r="H24" s="141">
        <f t="shared" si="2"/>
        <v>0</v>
      </c>
      <c r="I24" s="141">
        <f t="shared" si="2"/>
        <v>0</v>
      </c>
      <c r="J24" s="141">
        <f t="shared" si="2"/>
        <v>0</v>
      </c>
      <c r="K24" s="141">
        <f t="shared" si="2"/>
        <v>0</v>
      </c>
      <c r="L24" s="141">
        <f t="shared" si="2"/>
        <v>0</v>
      </c>
      <c r="M24" s="141">
        <f t="shared" si="2"/>
        <v>0</v>
      </c>
    </row>
    <row r="25" spans="1:13" ht="47.25">
      <c r="A25" s="138" t="s">
        <v>25</v>
      </c>
      <c r="B25" s="18" t="str">
        <f>'Форма 1'!C25</f>
        <v>Инвестиционные проекты, реализация которых обуславливается схемами и программами перспективного развития электроэнергетики, всего</v>
      </c>
      <c r="C25" s="68" t="str">
        <f>'Форма 1'!D25</f>
        <v>Г</v>
      </c>
      <c r="D25" s="177">
        <f t="shared" ref="D25:M25" si="3">D85</f>
        <v>0</v>
      </c>
      <c r="E25" s="177">
        <f t="shared" si="3"/>
        <v>0</v>
      </c>
      <c r="F25" s="141">
        <f t="shared" si="3"/>
        <v>0</v>
      </c>
      <c r="G25" s="141">
        <f t="shared" si="3"/>
        <v>0</v>
      </c>
      <c r="H25" s="141">
        <f t="shared" si="3"/>
        <v>0</v>
      </c>
      <c r="I25" s="141">
        <f t="shared" si="3"/>
        <v>0</v>
      </c>
      <c r="J25" s="141">
        <f t="shared" si="3"/>
        <v>0</v>
      </c>
      <c r="K25" s="141">
        <f t="shared" si="3"/>
        <v>0</v>
      </c>
      <c r="L25" s="141">
        <f t="shared" si="3"/>
        <v>0</v>
      </c>
      <c r="M25" s="141">
        <f t="shared" si="3"/>
        <v>0</v>
      </c>
    </row>
    <row r="26" spans="1:13" ht="31.5">
      <c r="A26" s="138" t="s">
        <v>27</v>
      </c>
      <c r="B26" s="18" t="str">
        <f>'Форма 1'!C26</f>
        <v>Прочее новое строительство объектов электросетевого хозяйства, всего</v>
      </c>
      <c r="C26" s="68" t="str">
        <f>'Форма 1'!D26</f>
        <v>Г</v>
      </c>
      <c r="D26" s="177">
        <f t="shared" ref="D26:M26" si="4">D88</f>
        <v>0</v>
      </c>
      <c r="E26" s="177">
        <f t="shared" si="4"/>
        <v>0</v>
      </c>
      <c r="F26" s="141">
        <f t="shared" si="4"/>
        <v>0</v>
      </c>
      <c r="G26" s="141">
        <f t="shared" si="4"/>
        <v>0</v>
      </c>
      <c r="H26" s="141">
        <f t="shared" si="4"/>
        <v>0</v>
      </c>
      <c r="I26" s="141">
        <f t="shared" si="4"/>
        <v>0</v>
      </c>
      <c r="J26" s="141">
        <f t="shared" si="4"/>
        <v>0</v>
      </c>
      <c r="K26" s="141">
        <f t="shared" si="4"/>
        <v>0</v>
      </c>
      <c r="L26" s="141">
        <f t="shared" si="4"/>
        <v>0</v>
      </c>
      <c r="M26" s="141">
        <f t="shared" si="4"/>
        <v>0</v>
      </c>
    </row>
    <row r="27" spans="1:13" ht="31.5">
      <c r="A27" s="138" t="s">
        <v>29</v>
      </c>
      <c r="B27" s="18" t="str">
        <f>'Форма 1'!C27</f>
        <v>Покупка земельных участков для целей реализации инвестиционных проектов, всего</v>
      </c>
      <c r="C27" s="68" t="str">
        <f>'Форма 1'!D27</f>
        <v>Г</v>
      </c>
      <c r="D27" s="177">
        <f t="shared" ref="D27:M28" si="5">D89</f>
        <v>0</v>
      </c>
      <c r="E27" s="177">
        <f t="shared" si="5"/>
        <v>0</v>
      </c>
      <c r="F27" s="141">
        <f t="shared" si="5"/>
        <v>0</v>
      </c>
      <c r="G27" s="141">
        <f t="shared" si="5"/>
        <v>0</v>
      </c>
      <c r="H27" s="141">
        <f t="shared" si="5"/>
        <v>0</v>
      </c>
      <c r="I27" s="141">
        <f t="shared" si="5"/>
        <v>0</v>
      </c>
      <c r="J27" s="141">
        <f t="shared" si="5"/>
        <v>0</v>
      </c>
      <c r="K27" s="141">
        <f t="shared" si="5"/>
        <v>0</v>
      </c>
      <c r="L27" s="141">
        <f t="shared" si="5"/>
        <v>0</v>
      </c>
      <c r="M27" s="141">
        <f t="shared" si="5"/>
        <v>0</v>
      </c>
    </row>
    <row r="28" spans="1:13" ht="22.5" customHeight="1">
      <c r="A28" s="138" t="s">
        <v>31</v>
      </c>
      <c r="B28" s="18" t="str">
        <f>'Форма 1'!C28</f>
        <v>Прочие инвестиционные проекты, всего</v>
      </c>
      <c r="C28" s="68" t="str">
        <f>'Форма 1'!D28</f>
        <v>Г</v>
      </c>
      <c r="D28" s="177">
        <f t="shared" si="5"/>
        <v>0</v>
      </c>
      <c r="E28" s="177">
        <f t="shared" si="5"/>
        <v>0</v>
      </c>
      <c r="F28" s="141">
        <f t="shared" si="5"/>
        <v>0</v>
      </c>
      <c r="G28" s="141">
        <f t="shared" si="5"/>
        <v>0</v>
      </c>
      <c r="H28" s="141">
        <f t="shared" si="5"/>
        <v>0</v>
      </c>
      <c r="I28" s="141">
        <f t="shared" si="5"/>
        <v>0</v>
      </c>
      <c r="J28" s="141">
        <f t="shared" si="5"/>
        <v>0</v>
      </c>
      <c r="K28" s="141">
        <f t="shared" si="5"/>
        <v>0</v>
      </c>
      <c r="L28" s="141">
        <f t="shared" si="5"/>
        <v>0</v>
      </c>
      <c r="M28" s="141">
        <f t="shared" si="5"/>
        <v>0</v>
      </c>
    </row>
    <row r="29" spans="1:13" ht="15.75">
      <c r="A29" s="138" t="s">
        <v>33</v>
      </c>
      <c r="B29" s="18" t="str">
        <f>'Форма 1'!C29</f>
        <v>Республика Саха (Якутия)</v>
      </c>
      <c r="C29" s="23" t="str">
        <f>'Форма 1'!D29</f>
        <v>Г</v>
      </c>
      <c r="D29" s="177">
        <f>D30+D55+D85+D88+D89+D90</f>
        <v>0</v>
      </c>
      <c r="E29" s="177">
        <f>E30+E55+E85+E88+E89+E90</f>
        <v>0</v>
      </c>
      <c r="F29" s="177">
        <f t="shared" ref="F29:M29" si="6">F30+F55+F85+F88+F89+F90</f>
        <v>0</v>
      </c>
      <c r="G29" s="177">
        <f t="shared" si="6"/>
        <v>0</v>
      </c>
      <c r="H29" s="177">
        <f t="shared" si="6"/>
        <v>0</v>
      </c>
      <c r="I29" s="177">
        <f t="shared" si="6"/>
        <v>0</v>
      </c>
      <c r="J29" s="177">
        <f t="shared" si="6"/>
        <v>0</v>
      </c>
      <c r="K29" s="177">
        <f t="shared" si="6"/>
        <v>0</v>
      </c>
      <c r="L29" s="177">
        <f t="shared" si="6"/>
        <v>0</v>
      </c>
      <c r="M29" s="177">
        <f t="shared" si="6"/>
        <v>0</v>
      </c>
    </row>
    <row r="30" spans="1:13" ht="15.75">
      <c r="A30" s="142" t="s">
        <v>34</v>
      </c>
      <c r="B30" s="25" t="str">
        <f>'Форма 1'!C30</f>
        <v>Технологическое присоединение, всего, в том числе:</v>
      </c>
      <c r="C30" s="26" t="str">
        <f>'Форма 1'!D30</f>
        <v>Г</v>
      </c>
      <c r="D30" s="178">
        <f t="shared" ref="D30:M30" si="7">D31+D37+D40+D49</f>
        <v>0</v>
      </c>
      <c r="E30" s="178">
        <f t="shared" si="7"/>
        <v>0</v>
      </c>
      <c r="F30" s="145">
        <f t="shared" si="7"/>
        <v>0</v>
      </c>
      <c r="G30" s="145">
        <f t="shared" si="7"/>
        <v>0</v>
      </c>
      <c r="H30" s="145">
        <f t="shared" si="7"/>
        <v>0</v>
      </c>
      <c r="I30" s="145">
        <f t="shared" si="7"/>
        <v>0</v>
      </c>
      <c r="J30" s="145">
        <f t="shared" si="7"/>
        <v>0</v>
      </c>
      <c r="K30" s="145">
        <f t="shared" si="7"/>
        <v>0</v>
      </c>
      <c r="L30" s="145">
        <f t="shared" si="7"/>
        <v>0</v>
      </c>
      <c r="M30" s="145">
        <f t="shared" si="7"/>
        <v>0</v>
      </c>
    </row>
    <row r="31" spans="1:13" ht="31.5">
      <c r="A31" s="146" t="s">
        <v>36</v>
      </c>
      <c r="B31" s="31" t="str">
        <f>'Форма 1'!C31</f>
        <v>Технологическое присоединение энергопринимающих устройств потребителей, всего, в том числе:</v>
      </c>
      <c r="C31" s="32" t="str">
        <f>'Форма 1'!D31</f>
        <v>Г</v>
      </c>
      <c r="D31" s="179">
        <f t="shared" ref="D31:M31" si="8">D32+D33+D34</f>
        <v>0</v>
      </c>
      <c r="E31" s="179">
        <f t="shared" si="8"/>
        <v>0</v>
      </c>
      <c r="F31" s="180">
        <f t="shared" si="8"/>
        <v>0</v>
      </c>
      <c r="G31" s="180">
        <f t="shared" si="8"/>
        <v>0</v>
      </c>
      <c r="H31" s="180">
        <f t="shared" si="8"/>
        <v>0</v>
      </c>
      <c r="I31" s="180">
        <f t="shared" si="8"/>
        <v>0</v>
      </c>
      <c r="J31" s="180">
        <f t="shared" si="8"/>
        <v>0</v>
      </c>
      <c r="K31" s="180">
        <f t="shared" si="8"/>
        <v>0</v>
      </c>
      <c r="L31" s="180">
        <f t="shared" si="8"/>
        <v>0</v>
      </c>
      <c r="M31" s="180">
        <f t="shared" si="8"/>
        <v>0</v>
      </c>
    </row>
    <row r="32" spans="1:13" s="265" customFormat="1" ht="63">
      <c r="A32" s="264" t="s">
        <v>38</v>
      </c>
      <c r="B32" s="404" t="str">
        <f>'Форма 1'!C32</f>
        <v>Технологическое присоединение энергопринимающих устройств потребителей максимальной мощностью до 15 кВт включительно, всего (новое строительство), всего, в том числе:</v>
      </c>
      <c r="C32" s="405" t="str">
        <f>'Форма 1'!D32</f>
        <v>Г</v>
      </c>
      <c r="D32" s="263">
        <v>0</v>
      </c>
      <c r="E32" s="263">
        <v>0</v>
      </c>
      <c r="F32" s="263"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63">
        <v>0</v>
      </c>
      <c r="M32" s="263">
        <v>0</v>
      </c>
    </row>
    <row r="33" spans="1:13" s="265" customFormat="1" ht="63">
      <c r="A33" s="264" t="s">
        <v>40</v>
      </c>
      <c r="B33" s="404" t="str">
        <f>'Форма 1'!C33</f>
        <v>Технологическое присоединение энергопринимающих устройств потребителей максимальной мощностью до 150 кВт включительно, всего (новое строительство), всего, в том числе:</v>
      </c>
      <c r="C33" s="405" t="str">
        <f>'Форма 1'!D33</f>
        <v>Г</v>
      </c>
      <c r="D33" s="263">
        <v>0</v>
      </c>
      <c r="E33" s="263">
        <v>0</v>
      </c>
      <c r="F33" s="263">
        <v>0</v>
      </c>
      <c r="G33" s="263">
        <v>0</v>
      </c>
      <c r="H33" s="263">
        <v>0</v>
      </c>
      <c r="I33" s="263">
        <v>0</v>
      </c>
      <c r="J33" s="263">
        <v>0</v>
      </c>
      <c r="K33" s="263">
        <v>0</v>
      </c>
      <c r="L33" s="263">
        <v>0</v>
      </c>
      <c r="M33" s="263">
        <v>0</v>
      </c>
    </row>
    <row r="34" spans="1:13" ht="31.5">
      <c r="A34" s="150" t="s">
        <v>42</v>
      </c>
      <c r="B34" s="411" t="str">
        <f>'Форма 1'!C34</f>
        <v>Технологическое присоединение энергопринимающих устройств потребителей свыше 150 кВт, всего, в том числе:</v>
      </c>
      <c r="C34" s="405" t="str">
        <f>'Форма 1'!D34</f>
        <v>Г</v>
      </c>
      <c r="D34" s="181">
        <f t="shared" ref="D34:M34" si="9">SUM(D35:D36)</f>
        <v>0</v>
      </c>
      <c r="E34" s="181">
        <f t="shared" si="9"/>
        <v>0</v>
      </c>
      <c r="F34" s="153">
        <f t="shared" si="9"/>
        <v>0</v>
      </c>
      <c r="G34" s="153">
        <f t="shared" si="9"/>
        <v>0</v>
      </c>
      <c r="H34" s="153">
        <f t="shared" si="9"/>
        <v>0</v>
      </c>
      <c r="I34" s="153">
        <f t="shared" si="9"/>
        <v>0</v>
      </c>
      <c r="J34" s="153">
        <f t="shared" si="9"/>
        <v>0</v>
      </c>
      <c r="K34" s="153">
        <f t="shared" si="9"/>
        <v>0</v>
      </c>
      <c r="L34" s="153">
        <f t="shared" si="9"/>
        <v>0</v>
      </c>
      <c r="M34" s="153">
        <f t="shared" si="9"/>
        <v>0</v>
      </c>
    </row>
    <row r="35" spans="1:13" ht="47.25">
      <c r="A35" s="154" t="s">
        <v>42</v>
      </c>
      <c r="B35" s="46" t="str">
        <f>'Форма 1'!C35</f>
        <v>Строительство КЛ-0,4кВ от ТП-60 до зданий Лечебного блока "А" и Лечебного блока "Б" "НЦРБ" протяженностью 0,26 км</v>
      </c>
      <c r="C35" s="124" t="str">
        <f>'Форма 1'!D35</f>
        <v>К_5.2</v>
      </c>
      <c r="D35" s="263">
        <v>0</v>
      </c>
      <c r="E35" s="263">
        <v>0</v>
      </c>
      <c r="F35" s="263">
        <v>0</v>
      </c>
      <c r="G35" s="263">
        <v>0</v>
      </c>
      <c r="H35" s="263">
        <v>0</v>
      </c>
      <c r="I35" s="263">
        <v>0</v>
      </c>
      <c r="J35" s="263">
        <v>0</v>
      </c>
      <c r="K35" s="263">
        <v>0</v>
      </c>
      <c r="L35" s="263">
        <v>0</v>
      </c>
      <c r="M35" s="263">
        <v>0</v>
      </c>
    </row>
    <row r="36" spans="1:13" ht="47.25">
      <c r="A36" s="154" t="s">
        <v>42</v>
      </c>
      <c r="B36" s="46" t="str">
        <f>'Форма 1'!C36</f>
        <v>Строительство КЛ-10 кВ отТП14 до КТПН(поз.17) и КЛ 0,4кВ от КТПН(по.17) до ВРУ ж/д.поз.9;поз.10;поз.11 мк.Сосновый протяженностью 0,483 км</v>
      </c>
      <c r="C36" s="124" t="str">
        <f>'Форма 1'!D36</f>
        <v>К_5.1</v>
      </c>
      <c r="D36" s="263">
        <v>0</v>
      </c>
      <c r="E36" s="263">
        <v>0</v>
      </c>
      <c r="F36" s="263">
        <v>0</v>
      </c>
      <c r="G36" s="263">
        <v>0</v>
      </c>
      <c r="H36" s="263">
        <v>0</v>
      </c>
      <c r="I36" s="263">
        <v>0</v>
      </c>
      <c r="J36" s="263">
        <v>0</v>
      </c>
      <c r="K36" s="263">
        <v>0</v>
      </c>
      <c r="L36" s="263">
        <v>0</v>
      </c>
      <c r="M36" s="263">
        <v>0</v>
      </c>
    </row>
    <row r="37" spans="1:13" ht="31.5">
      <c r="A37" s="146" t="s">
        <v>44</v>
      </c>
      <c r="B37" s="31" t="str">
        <f>'Форма 1'!C37</f>
        <v>Технологическое присоединение объектов электросетевого хозяйства, всего, в том числе:</v>
      </c>
      <c r="C37" s="32" t="str">
        <f>'Форма 1'!D37</f>
        <v>Г</v>
      </c>
      <c r="D37" s="183">
        <f t="shared" ref="D37:M37" si="10">SUM(D38:D39)</f>
        <v>0</v>
      </c>
      <c r="E37" s="183">
        <f t="shared" si="10"/>
        <v>0</v>
      </c>
      <c r="F37" s="149">
        <f t="shared" si="10"/>
        <v>0</v>
      </c>
      <c r="G37" s="149">
        <f t="shared" si="10"/>
        <v>0</v>
      </c>
      <c r="H37" s="149">
        <f t="shared" si="10"/>
        <v>0</v>
      </c>
      <c r="I37" s="149">
        <f t="shared" si="10"/>
        <v>0</v>
      </c>
      <c r="J37" s="149">
        <f t="shared" si="10"/>
        <v>0</v>
      </c>
      <c r="K37" s="149">
        <f t="shared" si="10"/>
        <v>0</v>
      </c>
      <c r="L37" s="149">
        <f t="shared" si="10"/>
        <v>0</v>
      </c>
      <c r="M37" s="149">
        <f t="shared" si="10"/>
        <v>0</v>
      </c>
    </row>
    <row r="38" spans="1:13" ht="47.25">
      <c r="A38" s="150" t="s">
        <v>46</v>
      </c>
      <c r="B38" s="41" t="str">
        <f>'Форма 1'!C38</f>
        <v>Технологическое присоединение объектов электросетевого хозяйства, принадлежащих  иным сетевым организациям и иным лицам, всего, в том числе:</v>
      </c>
      <c r="C38" s="125" t="str">
        <f>'Форма 1'!D38</f>
        <v>Г</v>
      </c>
      <c r="D38" s="181">
        <v>0</v>
      </c>
      <c r="E38" s="181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</row>
    <row r="39" spans="1:13" ht="31.5">
      <c r="A39" s="150" t="s">
        <v>48</v>
      </c>
      <c r="B39" s="41" t="str">
        <f>'Форма 1'!C39</f>
        <v>Технологическое присоединение к электрическим сетям иных сетевых организаций, всего, в том числе:</v>
      </c>
      <c r="C39" s="125" t="str">
        <f>'Форма 1'!D39</f>
        <v>Г</v>
      </c>
      <c r="D39" s="181">
        <v>0</v>
      </c>
      <c r="E39" s="181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</row>
    <row r="40" spans="1:13" ht="31.5">
      <c r="A40" s="146" t="s">
        <v>50</v>
      </c>
      <c r="B40" s="31" t="str">
        <f>'Форма 1'!C40</f>
        <v>Технологическое присоединение объектов по производству электрической энергии всего, в том числе:</v>
      </c>
      <c r="C40" s="126" t="str">
        <f>'Форма 1'!D40</f>
        <v>Г</v>
      </c>
      <c r="D40" s="183">
        <f t="shared" ref="D40:M40" si="11">D41</f>
        <v>0</v>
      </c>
      <c r="E40" s="183">
        <f t="shared" si="11"/>
        <v>0</v>
      </c>
      <c r="F40" s="149">
        <f t="shared" si="11"/>
        <v>0</v>
      </c>
      <c r="G40" s="149">
        <f t="shared" si="11"/>
        <v>0</v>
      </c>
      <c r="H40" s="149">
        <f t="shared" si="11"/>
        <v>0</v>
      </c>
      <c r="I40" s="149">
        <f t="shared" si="11"/>
        <v>0</v>
      </c>
      <c r="J40" s="149">
        <f t="shared" si="11"/>
        <v>0</v>
      </c>
      <c r="K40" s="149">
        <f t="shared" si="11"/>
        <v>0</v>
      </c>
      <c r="L40" s="149">
        <f t="shared" si="11"/>
        <v>0</v>
      </c>
      <c r="M40" s="149">
        <f t="shared" si="11"/>
        <v>0</v>
      </c>
    </row>
    <row r="41" spans="1:13" ht="31.5">
      <c r="A41" s="150" t="s">
        <v>52</v>
      </c>
      <c r="B41" s="41" t="str">
        <f>'Форма 1'!C41</f>
        <v>Наименование объекта по производству электрической энергии, всего, в том числе:</v>
      </c>
      <c r="C41" s="125" t="str">
        <f>'Форма 1'!D41</f>
        <v>Г</v>
      </c>
      <c r="D41" s="181">
        <v>0</v>
      </c>
      <c r="E41" s="181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</row>
    <row r="42" spans="1:13" ht="78.75">
      <c r="A42" s="150" t="s">
        <v>52</v>
      </c>
      <c r="B42" s="41" t="str">
        <f>'Форма 1'!C42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42" s="125" t="str">
        <f>'Форма 1'!D42</f>
        <v>Г</v>
      </c>
      <c r="D42" s="181">
        <v>0</v>
      </c>
      <c r="E42" s="181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</row>
    <row r="43" spans="1:13" ht="63">
      <c r="A43" s="150" t="s">
        <v>52</v>
      </c>
      <c r="B43" s="41" t="str">
        <f>'Форма 1'!C43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3" s="125" t="str">
        <f>'Форма 1'!D43</f>
        <v>Г</v>
      </c>
      <c r="D43" s="181">
        <v>0</v>
      </c>
      <c r="E43" s="181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</row>
    <row r="44" spans="1:13" ht="63">
      <c r="A44" s="150" t="s">
        <v>52</v>
      </c>
      <c r="B44" s="41" t="str">
        <f>'Форма 1'!C44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v>
      </c>
      <c r="C44" s="125" t="str">
        <f>'Форма 1'!D44</f>
        <v>Г</v>
      </c>
      <c r="D44" s="181">
        <v>0</v>
      </c>
      <c r="E44" s="181">
        <v>0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</row>
    <row r="45" spans="1:13" ht="31.5">
      <c r="A45" s="150" t="s">
        <v>57</v>
      </c>
      <c r="B45" s="41" t="str">
        <f>'Форма 1'!C45</f>
        <v>Наименование объекта по производству электрической энергии, всего, в том числе:</v>
      </c>
      <c r="C45" s="125" t="str">
        <f>'Форма 1'!D45</f>
        <v>Г</v>
      </c>
      <c r="D45" s="181">
        <v>0</v>
      </c>
      <c r="E45" s="181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</row>
    <row r="46" spans="1:13" ht="78.75">
      <c r="A46" s="150" t="s">
        <v>57</v>
      </c>
      <c r="B46" s="41" t="str">
        <f>'Форма 1'!C46</f>
        <v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v>
      </c>
      <c r="C46" s="125" t="str">
        <f>'Форма 1'!D46</f>
        <v>Г</v>
      </c>
      <c r="D46" s="181">
        <v>0</v>
      </c>
      <c r="E46" s="181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</row>
    <row r="47" spans="1:13" ht="63">
      <c r="A47" s="150" t="s">
        <v>57</v>
      </c>
      <c r="B47" s="41" t="str">
        <f>'Форма 1'!C47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7" s="125" t="str">
        <f>'Форма 1'!D47</f>
        <v>Г</v>
      </c>
      <c r="D47" s="181">
        <v>0</v>
      </c>
      <c r="E47" s="181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</row>
    <row r="48" spans="1:13" ht="63">
      <c r="A48" s="150" t="s">
        <v>57</v>
      </c>
      <c r="B48" s="41" t="str">
        <f>'Форма 1'!C48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v>
      </c>
      <c r="C48" s="125" t="str">
        <f>'Форма 1'!D48</f>
        <v>Г</v>
      </c>
      <c r="D48" s="181">
        <v>0</v>
      </c>
      <c r="E48" s="181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53">
        <v>0</v>
      </c>
      <c r="L48" s="153">
        <v>0</v>
      </c>
      <c r="M48" s="153">
        <v>0</v>
      </c>
    </row>
    <row r="49" spans="1:13" ht="63">
      <c r="A49" s="146" t="s">
        <v>59</v>
      </c>
      <c r="B49" s="31" t="str">
        <f>'Форма 1'!C49</f>
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</c>
      <c r="C49" s="126" t="str">
        <f>'Форма 1'!D49</f>
        <v>Г</v>
      </c>
      <c r="D49" s="183">
        <f t="shared" ref="D49:M49" si="12">D50+D54</f>
        <v>0</v>
      </c>
      <c r="E49" s="183">
        <f t="shared" si="12"/>
        <v>0</v>
      </c>
      <c r="F49" s="149">
        <f t="shared" si="12"/>
        <v>0</v>
      </c>
      <c r="G49" s="149">
        <f t="shared" si="12"/>
        <v>0</v>
      </c>
      <c r="H49" s="149">
        <f t="shared" si="12"/>
        <v>0</v>
      </c>
      <c r="I49" s="149">
        <f t="shared" si="12"/>
        <v>0</v>
      </c>
      <c r="J49" s="149">
        <f t="shared" si="12"/>
        <v>0</v>
      </c>
      <c r="K49" s="149">
        <f t="shared" si="12"/>
        <v>0</v>
      </c>
      <c r="L49" s="149">
        <f t="shared" si="12"/>
        <v>0</v>
      </c>
      <c r="M49" s="149">
        <f t="shared" si="12"/>
        <v>0</v>
      </c>
    </row>
    <row r="50" spans="1:13" ht="47.25">
      <c r="A50" s="150" t="s">
        <v>61</v>
      </c>
      <c r="B50" s="41" t="str">
        <f>'Форма 1'!C50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0" s="125" t="str">
        <f>'Форма 1'!D50</f>
        <v>Г</v>
      </c>
      <c r="D50" s="181">
        <f t="shared" ref="D50:M50" si="13">SUM(D51:D53)</f>
        <v>0</v>
      </c>
      <c r="E50" s="181">
        <f t="shared" si="13"/>
        <v>0</v>
      </c>
      <c r="F50" s="153">
        <f t="shared" si="13"/>
        <v>0</v>
      </c>
      <c r="G50" s="153">
        <f t="shared" si="13"/>
        <v>0</v>
      </c>
      <c r="H50" s="153">
        <f t="shared" si="13"/>
        <v>0</v>
      </c>
      <c r="I50" s="153">
        <f t="shared" si="13"/>
        <v>0</v>
      </c>
      <c r="J50" s="153">
        <f t="shared" si="13"/>
        <v>0</v>
      </c>
      <c r="K50" s="153">
        <f t="shared" si="13"/>
        <v>0</v>
      </c>
      <c r="L50" s="153">
        <f t="shared" si="13"/>
        <v>0</v>
      </c>
      <c r="M50" s="153">
        <f t="shared" si="13"/>
        <v>0</v>
      </c>
    </row>
    <row r="51" spans="1:13" ht="47.25">
      <c r="A51" s="154" t="s">
        <v>61</v>
      </c>
      <c r="B51" s="48" t="str">
        <f>'Форма 1'!C51</f>
        <v>Строительство одноцепной ВЛЗ-6кВ от фидеров №4(оп.19) и №5(оп.18)ВЛ-6кВ"Хитачи"до КТПн-400/6кВ в СОТ "Детка" протяженностью 7,11 км</v>
      </c>
      <c r="C51" s="49" t="str">
        <f>'Форма 1'!D51</f>
        <v>К_3.1</v>
      </c>
      <c r="D51" s="263">
        <v>0</v>
      </c>
      <c r="E51" s="263">
        <v>0</v>
      </c>
      <c r="F51" s="263">
        <v>0</v>
      </c>
      <c r="G51" s="263">
        <v>0</v>
      </c>
      <c r="H51" s="263">
        <v>0</v>
      </c>
      <c r="I51" s="263">
        <v>0</v>
      </c>
      <c r="J51" s="263">
        <v>0</v>
      </c>
      <c r="K51" s="263">
        <v>0</v>
      </c>
      <c r="L51" s="263">
        <v>0</v>
      </c>
      <c r="M51" s="263">
        <v>0</v>
      </c>
    </row>
    <row r="52" spans="1:13" ht="47.25">
      <c r="A52" s="154" t="s">
        <v>61</v>
      </c>
      <c r="B52" s="48" t="str">
        <f>'Форма 1'!C52</f>
        <v>Строительство от РП-4 4КЛ-10кВ с установкой 2КТПН-630/10 по ул. Тимптонская, квартал «И»  (КЛ-10кВ - 0,72км; 1,26МВА)</v>
      </c>
      <c r="C52" s="49" t="str">
        <f>'Форма 1'!D52</f>
        <v>K_3.2</v>
      </c>
      <c r="D52" s="263">
        <v>0</v>
      </c>
      <c r="E52" s="263">
        <v>0</v>
      </c>
      <c r="F52" s="263">
        <v>0</v>
      </c>
      <c r="G52" s="263">
        <v>0</v>
      </c>
      <c r="H52" s="263">
        <v>0</v>
      </c>
      <c r="I52" s="263">
        <v>0</v>
      </c>
      <c r="J52" s="263">
        <v>0</v>
      </c>
      <c r="K52" s="263">
        <v>0</v>
      </c>
      <c r="L52" s="263">
        <v>0</v>
      </c>
      <c r="M52" s="263">
        <v>0</v>
      </c>
    </row>
    <row r="53" spans="1:13" ht="63">
      <c r="A53" s="154" t="s">
        <v>61</v>
      </c>
      <c r="B53" s="48" t="str">
        <f>'Форма 1'!C53</f>
        <v>Строительство 2КЛ-10кВ от вновь установленной 2КТПН-630/10 по ул. Тимптонская до ул. Комсомольской правды с установкой КТПН-630/10, квартал «И»   (КЛ-10кВ 1,69км; 1,26МВА)</v>
      </c>
      <c r="C53" s="49" t="str">
        <f>'Форма 1'!D53</f>
        <v>K_3.3</v>
      </c>
      <c r="D53" s="263">
        <v>0</v>
      </c>
      <c r="E53" s="263">
        <v>0</v>
      </c>
      <c r="F53" s="263">
        <v>0</v>
      </c>
      <c r="G53" s="263">
        <v>0</v>
      </c>
      <c r="H53" s="263">
        <v>0</v>
      </c>
      <c r="I53" s="263">
        <v>0</v>
      </c>
      <c r="J53" s="263">
        <v>0</v>
      </c>
      <c r="K53" s="263">
        <v>0</v>
      </c>
      <c r="L53" s="263">
        <v>0</v>
      </c>
      <c r="M53" s="263">
        <v>0</v>
      </c>
    </row>
    <row r="54" spans="1:13" ht="63">
      <c r="A54" s="150" t="s">
        <v>67</v>
      </c>
      <c r="B54" s="41" t="str">
        <f>'Форма 1'!C54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54" s="125" t="str">
        <f>'Форма 1'!D54</f>
        <v>Г</v>
      </c>
      <c r="D54" s="181">
        <v>0</v>
      </c>
      <c r="E54" s="181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</row>
    <row r="55" spans="1:13" ht="31.5">
      <c r="A55" s="142" t="s">
        <v>69</v>
      </c>
      <c r="B55" s="50" t="str">
        <f>'Форма 1'!C55</f>
        <v>Реконструкция, модернизация, техническое перевооружение всего, в том числе:</v>
      </c>
      <c r="C55" s="127" t="str">
        <f>'Форма 1'!D55</f>
        <v>Г</v>
      </c>
      <c r="D55" s="178">
        <f t="shared" ref="D55:M55" si="14">D56+D62+D69+D81</f>
        <v>0</v>
      </c>
      <c r="E55" s="178">
        <f t="shared" si="14"/>
        <v>0</v>
      </c>
      <c r="F55" s="145">
        <f t="shared" si="14"/>
        <v>0</v>
      </c>
      <c r="G55" s="145">
        <f t="shared" si="14"/>
        <v>0</v>
      </c>
      <c r="H55" s="145">
        <f t="shared" si="14"/>
        <v>0</v>
      </c>
      <c r="I55" s="145">
        <f t="shared" si="14"/>
        <v>0</v>
      </c>
      <c r="J55" s="145">
        <f t="shared" si="14"/>
        <v>0</v>
      </c>
      <c r="K55" s="145">
        <f t="shared" si="14"/>
        <v>0</v>
      </c>
      <c r="L55" s="145">
        <f t="shared" si="14"/>
        <v>0</v>
      </c>
      <c r="M55" s="145">
        <f t="shared" si="14"/>
        <v>0</v>
      </c>
    </row>
    <row r="56" spans="1:13" ht="47.25">
      <c r="A56" s="146" t="s">
        <v>71</v>
      </c>
      <c r="B56" s="31" t="str">
        <f>'Форма 1'!C56</f>
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</c>
      <c r="C56" s="126" t="str">
        <f>'Форма 1'!D56</f>
        <v>Г</v>
      </c>
      <c r="D56" s="183">
        <f t="shared" ref="D56:M56" si="15">D57+D58</f>
        <v>0</v>
      </c>
      <c r="E56" s="183">
        <f t="shared" si="15"/>
        <v>0</v>
      </c>
      <c r="F56" s="149">
        <f t="shared" si="15"/>
        <v>0</v>
      </c>
      <c r="G56" s="149">
        <f t="shared" si="15"/>
        <v>0</v>
      </c>
      <c r="H56" s="149">
        <f t="shared" si="15"/>
        <v>0</v>
      </c>
      <c r="I56" s="149">
        <f t="shared" si="15"/>
        <v>0</v>
      </c>
      <c r="J56" s="149">
        <f t="shared" si="15"/>
        <v>0</v>
      </c>
      <c r="K56" s="149">
        <f t="shared" si="15"/>
        <v>0</v>
      </c>
      <c r="L56" s="149">
        <f t="shared" si="15"/>
        <v>0</v>
      </c>
      <c r="M56" s="149">
        <f t="shared" si="15"/>
        <v>0</v>
      </c>
    </row>
    <row r="57" spans="1:13" ht="40.5" customHeight="1">
      <c r="A57" s="150" t="s">
        <v>73</v>
      </c>
      <c r="B57" s="41" t="str">
        <f>'Форма 1'!C57</f>
        <v>Реконструкция трансформаторных и иных подстанций, всего, в том числе:</v>
      </c>
      <c r="C57" s="125" t="str">
        <f>'Форма 1'!D57</f>
        <v>Г</v>
      </c>
      <c r="D57" s="181">
        <v>0</v>
      </c>
      <c r="E57" s="181">
        <v>0</v>
      </c>
      <c r="F57" s="153">
        <v>0</v>
      </c>
      <c r="G57" s="153">
        <v>0</v>
      </c>
      <c r="H57" s="153">
        <v>0</v>
      </c>
      <c r="I57" s="153">
        <v>0</v>
      </c>
      <c r="J57" s="153">
        <v>0</v>
      </c>
      <c r="K57" s="153">
        <v>0</v>
      </c>
      <c r="L57" s="153">
        <v>0</v>
      </c>
      <c r="M57" s="153">
        <v>0</v>
      </c>
    </row>
    <row r="58" spans="1:13" ht="40.5" customHeight="1">
      <c r="A58" s="150" t="s">
        <v>75</v>
      </c>
      <c r="B58" s="41" t="str">
        <f>'Форма 1'!C58</f>
        <v>Модернизация, техническое перевооружение трансформаторных и иных подстанций, распределительных пунктов, всего, в том числе:</v>
      </c>
      <c r="C58" s="125" t="str">
        <f>'Форма 1'!D58</f>
        <v>Г</v>
      </c>
      <c r="D58" s="181">
        <f t="shared" ref="D58:M58" si="16">SUM(D59:D61)</f>
        <v>0</v>
      </c>
      <c r="E58" s="181">
        <f t="shared" si="16"/>
        <v>0</v>
      </c>
      <c r="F58" s="153">
        <f t="shared" si="16"/>
        <v>0</v>
      </c>
      <c r="G58" s="153">
        <f t="shared" si="16"/>
        <v>0</v>
      </c>
      <c r="H58" s="153">
        <f t="shared" si="16"/>
        <v>0</v>
      </c>
      <c r="I58" s="153">
        <f t="shared" si="16"/>
        <v>0</v>
      </c>
      <c r="J58" s="153">
        <f t="shared" si="16"/>
        <v>0</v>
      </c>
      <c r="K58" s="153">
        <f t="shared" si="16"/>
        <v>0</v>
      </c>
      <c r="L58" s="153">
        <f t="shared" si="16"/>
        <v>0</v>
      </c>
      <c r="M58" s="153">
        <f t="shared" si="16"/>
        <v>0</v>
      </c>
    </row>
    <row r="59" spans="1:13" ht="31.5">
      <c r="A59" s="154" t="s">
        <v>75</v>
      </c>
      <c r="B59" s="51" t="str">
        <f>'Форма 1'!C59</f>
        <v>Техническое перевооружение (модернизация) ЦРП-1 (инв.№ 00000479) (ячейки 14шт, выключатели 10шт)</v>
      </c>
      <c r="C59" s="49" t="str">
        <f>'Форма 1'!D59</f>
        <v>K_1.1</v>
      </c>
      <c r="D59" s="263">
        <v>0</v>
      </c>
      <c r="E59" s="263">
        <v>0</v>
      </c>
      <c r="F59" s="263">
        <v>0</v>
      </c>
      <c r="G59" s="263">
        <v>0</v>
      </c>
      <c r="H59" s="263">
        <v>0</v>
      </c>
      <c r="I59" s="263">
        <v>0</v>
      </c>
      <c r="J59" s="263">
        <v>0</v>
      </c>
      <c r="K59" s="263">
        <v>0</v>
      </c>
      <c r="L59" s="263">
        <v>0</v>
      </c>
      <c r="M59" s="263">
        <v>0</v>
      </c>
    </row>
    <row r="60" spans="1:13" ht="47.25">
      <c r="A60" s="154" t="s">
        <v>75</v>
      </c>
      <c r="B60" s="51" t="str">
        <f>'Форма 1'!C60</f>
        <v>Техническое перевооружение (модернизация) ТП-23, ТП-24, ТП-29, ТП-75, ТП-81, ТП-92, ТП-98, ТП-100, ТП-101, ТП-104 (ячейки КСО-386 - 64шт)</v>
      </c>
      <c r="C60" s="49" t="str">
        <f>'Форма 1'!D60</f>
        <v>K_1.2</v>
      </c>
      <c r="D60" s="263">
        <v>0</v>
      </c>
      <c r="E60" s="263">
        <v>0</v>
      </c>
      <c r="F60" s="263">
        <v>0</v>
      </c>
      <c r="G60" s="263">
        <v>0</v>
      </c>
      <c r="H60" s="263">
        <v>0</v>
      </c>
      <c r="I60" s="263">
        <v>0</v>
      </c>
      <c r="J60" s="263">
        <v>0</v>
      </c>
      <c r="K60" s="263">
        <v>0</v>
      </c>
      <c r="L60" s="263">
        <v>0</v>
      </c>
      <c r="M60" s="263">
        <v>0</v>
      </c>
    </row>
    <row r="61" spans="1:13" ht="27.75" customHeight="1">
      <c r="A61" s="154" t="s">
        <v>75</v>
      </c>
      <c r="B61" s="51" t="str">
        <f>'Форма 1'!C61</f>
        <v>Техническое перевооружение (модернизация) РП-5 (1 ед.)</v>
      </c>
      <c r="C61" s="49" t="str">
        <f>'Форма 1'!D61</f>
        <v>K_1.0</v>
      </c>
      <c r="D61" s="263">
        <v>0</v>
      </c>
      <c r="E61" s="263">
        <v>0</v>
      </c>
      <c r="F61" s="263">
        <v>0</v>
      </c>
      <c r="G61" s="263">
        <v>0</v>
      </c>
      <c r="H61" s="263">
        <v>0</v>
      </c>
      <c r="I61" s="263">
        <v>0</v>
      </c>
      <c r="J61" s="263">
        <v>0</v>
      </c>
      <c r="K61" s="263">
        <v>0</v>
      </c>
      <c r="L61" s="263">
        <v>0</v>
      </c>
      <c r="M61" s="263">
        <v>0</v>
      </c>
    </row>
    <row r="62" spans="1:13" ht="47.25">
      <c r="A62" s="146" t="s">
        <v>83</v>
      </c>
      <c r="B62" s="31" t="str">
        <f>'Форма 1'!C62</f>
        <v>Реконструкция, модернизация, техническое перевооружение линий электропередачи, всего, в том числе:</v>
      </c>
      <c r="C62" s="126" t="str">
        <f>'Форма 1'!D62</f>
        <v>Г</v>
      </c>
      <c r="D62" s="183">
        <f t="shared" ref="D62:M62" si="17">D63+D66</f>
        <v>0</v>
      </c>
      <c r="E62" s="183">
        <f t="shared" si="17"/>
        <v>0</v>
      </c>
      <c r="F62" s="149">
        <f t="shared" si="17"/>
        <v>0</v>
      </c>
      <c r="G62" s="149">
        <f t="shared" si="17"/>
        <v>0</v>
      </c>
      <c r="H62" s="149">
        <f t="shared" si="17"/>
        <v>0</v>
      </c>
      <c r="I62" s="149">
        <f t="shared" si="17"/>
        <v>0</v>
      </c>
      <c r="J62" s="149">
        <f t="shared" si="17"/>
        <v>0</v>
      </c>
      <c r="K62" s="149">
        <f t="shared" si="17"/>
        <v>0</v>
      </c>
      <c r="L62" s="149">
        <f t="shared" si="17"/>
        <v>0</v>
      </c>
      <c r="M62" s="149">
        <f t="shared" si="17"/>
        <v>0</v>
      </c>
    </row>
    <row r="63" spans="1:13" ht="33.75" customHeight="1">
      <c r="A63" s="150" t="s">
        <v>85</v>
      </c>
      <c r="B63" s="52" t="str">
        <f>'Форма 1'!C63</f>
        <v>Реконструкция линий электропередачи, всего, в том числе:</v>
      </c>
      <c r="C63" s="125" t="str">
        <f>'Форма 1'!D63</f>
        <v>Г</v>
      </c>
      <c r="D63" s="181">
        <f t="shared" ref="D63:M63" si="18">SUM(D64:D65)</f>
        <v>0</v>
      </c>
      <c r="E63" s="181">
        <f t="shared" si="18"/>
        <v>0</v>
      </c>
      <c r="F63" s="153">
        <f t="shared" si="18"/>
        <v>0</v>
      </c>
      <c r="G63" s="153">
        <f t="shared" si="18"/>
        <v>0</v>
      </c>
      <c r="H63" s="153">
        <f t="shared" si="18"/>
        <v>0</v>
      </c>
      <c r="I63" s="153">
        <f t="shared" si="18"/>
        <v>0</v>
      </c>
      <c r="J63" s="153">
        <f t="shared" si="18"/>
        <v>0</v>
      </c>
      <c r="K63" s="153">
        <f t="shared" si="18"/>
        <v>0</v>
      </c>
      <c r="L63" s="153">
        <f t="shared" si="18"/>
        <v>0</v>
      </c>
      <c r="M63" s="153">
        <f t="shared" si="18"/>
        <v>0</v>
      </c>
    </row>
    <row r="64" spans="1:13" ht="47.25">
      <c r="A64" s="154" t="s">
        <v>85</v>
      </c>
      <c r="B64" s="48" t="str">
        <f>'Форма 1'!C64</f>
        <v>Реконструкция ВОЗ. ЛИН. 10 КВ МКЗ, инв.№ 00000007 (ВЛ-10 кВ фидер №7 и фидер № 25 от ПС № 49 до РП-1) II этап (0,45км)</v>
      </c>
      <c r="C64" s="49" t="str">
        <f>'Форма 1'!D64</f>
        <v>K_1.3</v>
      </c>
      <c r="D64" s="263">
        <v>0</v>
      </c>
      <c r="E64" s="263">
        <v>0</v>
      </c>
      <c r="F64" s="263">
        <v>0</v>
      </c>
      <c r="G64" s="263">
        <v>0</v>
      </c>
      <c r="H64" s="263">
        <v>0</v>
      </c>
      <c r="I64" s="263">
        <v>0</v>
      </c>
      <c r="J64" s="263">
        <v>0</v>
      </c>
      <c r="K64" s="263">
        <v>0</v>
      </c>
      <c r="L64" s="263">
        <v>0</v>
      </c>
      <c r="M64" s="263">
        <v>0</v>
      </c>
    </row>
    <row r="65" spans="1:13" ht="94.5">
      <c r="A65" s="154" t="s">
        <v>85</v>
      </c>
      <c r="B65" s="48" t="str">
        <f>'Форма 1'!C65</f>
        <v>Реконструкция ВЛ-10(6)кВ в ВЛЗ-10(6)кВ (СИП-3)(6км):  Ф-14 от ПС 110/10 УВД (адрес: г.Нерюнгри, вдоль ул.Строителей, ул.Лужников), Ф-10 (24) от ПС 110/10 Городская  (адрес: г.Нерюнгри, вдоль ул.Геологов),  Ф-26 (37) от ПС 110/10 Фабрика (адрес: г.Нерюнгри, вдоль ул.Разрезовская)</v>
      </c>
      <c r="C65" s="49" t="str">
        <f>'Форма 1'!D65</f>
        <v>K_1.6</v>
      </c>
      <c r="D65" s="263">
        <v>0</v>
      </c>
      <c r="E65" s="263">
        <v>0</v>
      </c>
      <c r="F65" s="263">
        <v>0</v>
      </c>
      <c r="G65" s="263">
        <v>0</v>
      </c>
      <c r="H65" s="263">
        <v>0</v>
      </c>
      <c r="I65" s="263">
        <v>0</v>
      </c>
      <c r="J65" s="263">
        <v>0</v>
      </c>
      <c r="K65" s="263">
        <v>0</v>
      </c>
      <c r="L65" s="263">
        <v>0</v>
      </c>
      <c r="M65" s="263">
        <v>0</v>
      </c>
    </row>
    <row r="66" spans="1:13" ht="31.5">
      <c r="A66" s="150" t="s">
        <v>91</v>
      </c>
      <c r="B66" s="41" t="str">
        <f>'Форма 1'!C66</f>
        <v>Модернизация, техническое перевооружение линий электропередачи, всего, в том числе:</v>
      </c>
      <c r="C66" s="125" t="str">
        <f>'Форма 1'!D66</f>
        <v>Г</v>
      </c>
      <c r="D66" s="181">
        <f t="shared" ref="D66:M66" si="19">SUM(D67:D68)</f>
        <v>0</v>
      </c>
      <c r="E66" s="181">
        <f t="shared" si="19"/>
        <v>0</v>
      </c>
      <c r="F66" s="153">
        <f t="shared" si="19"/>
        <v>0</v>
      </c>
      <c r="G66" s="153">
        <f t="shared" si="19"/>
        <v>0</v>
      </c>
      <c r="H66" s="153">
        <f t="shared" si="19"/>
        <v>0</v>
      </c>
      <c r="I66" s="153">
        <f t="shared" si="19"/>
        <v>0</v>
      </c>
      <c r="J66" s="153">
        <f t="shared" si="19"/>
        <v>0</v>
      </c>
      <c r="K66" s="153">
        <f t="shared" si="19"/>
        <v>0</v>
      </c>
      <c r="L66" s="153">
        <f t="shared" si="19"/>
        <v>0</v>
      </c>
      <c r="M66" s="153">
        <f t="shared" si="19"/>
        <v>0</v>
      </c>
    </row>
    <row r="67" spans="1:13" ht="31.5">
      <c r="A67" s="154" t="s">
        <v>91</v>
      </c>
      <c r="B67" s="48" t="str">
        <f>'Форма 1'!C67</f>
        <v>Установка на узлах ВЛ(З)-10(6)кВ ЯКНО-10(6)/630(400) с ВВ, РЗА, ТТ и ТН для ИИС (26 ед.)</v>
      </c>
      <c r="C67" s="49" t="str">
        <f>'Форма 1'!D67</f>
        <v>K_1.4</v>
      </c>
      <c r="D67" s="263">
        <v>0</v>
      </c>
      <c r="E67" s="263">
        <v>0</v>
      </c>
      <c r="F67" s="263">
        <v>0</v>
      </c>
      <c r="G67" s="263">
        <v>0</v>
      </c>
      <c r="H67" s="263">
        <v>0</v>
      </c>
      <c r="I67" s="263">
        <v>0</v>
      </c>
      <c r="J67" s="263">
        <v>0</v>
      </c>
      <c r="K67" s="263">
        <v>0</v>
      </c>
      <c r="L67" s="263">
        <v>0</v>
      </c>
      <c r="M67" s="263">
        <v>0</v>
      </c>
    </row>
    <row r="68" spans="1:13" ht="31.5">
      <c r="A68" s="154" t="s">
        <v>91</v>
      </c>
      <c r="B68" s="48" t="str">
        <f>'Форма 1'!C68</f>
        <v>Установка на узлах и/или точках ВЛ (КЛ)-10(6)кВ устройств ИПВЛ типа F1-3A2F/W (100шт)</v>
      </c>
      <c r="C68" s="49" t="str">
        <f>'Форма 1'!D68</f>
        <v>K_1.5</v>
      </c>
      <c r="D68" s="263">
        <v>0</v>
      </c>
      <c r="E68" s="263">
        <v>0</v>
      </c>
      <c r="F68" s="263">
        <v>0</v>
      </c>
      <c r="G68" s="263">
        <v>0</v>
      </c>
      <c r="H68" s="263">
        <v>0</v>
      </c>
      <c r="I68" s="263">
        <v>0</v>
      </c>
      <c r="J68" s="263">
        <v>0</v>
      </c>
      <c r="K68" s="263">
        <v>0</v>
      </c>
      <c r="L68" s="263">
        <v>0</v>
      </c>
      <c r="M68" s="263">
        <v>0</v>
      </c>
    </row>
    <row r="69" spans="1:13" ht="31.5">
      <c r="A69" s="146" t="s">
        <v>97</v>
      </c>
      <c r="B69" s="31" t="str">
        <f>'Форма 1'!C69</f>
        <v>Развитие и модернизация учета электрической энергии (мощности), всего, в том числе:</v>
      </c>
      <c r="C69" s="126" t="str">
        <f>'Форма 1'!D69</f>
        <v>Г</v>
      </c>
      <c r="D69" s="183">
        <f t="shared" ref="D69:M69" si="20">D70+D74+D75+D76+D77+D78+D79+D80</f>
        <v>0</v>
      </c>
      <c r="E69" s="183">
        <f t="shared" si="20"/>
        <v>0</v>
      </c>
      <c r="F69" s="149">
        <f t="shared" si="20"/>
        <v>0</v>
      </c>
      <c r="G69" s="149">
        <f t="shared" si="20"/>
        <v>0</v>
      </c>
      <c r="H69" s="149">
        <f t="shared" si="20"/>
        <v>0</v>
      </c>
      <c r="I69" s="149">
        <f t="shared" si="20"/>
        <v>0</v>
      </c>
      <c r="J69" s="149">
        <f t="shared" si="20"/>
        <v>0</v>
      </c>
      <c r="K69" s="149">
        <f t="shared" si="20"/>
        <v>0</v>
      </c>
      <c r="L69" s="149">
        <f t="shared" si="20"/>
        <v>0</v>
      </c>
      <c r="M69" s="149">
        <f t="shared" si="20"/>
        <v>0</v>
      </c>
    </row>
    <row r="70" spans="1:13" ht="31.5">
      <c r="A70" s="150" t="s">
        <v>99</v>
      </c>
      <c r="B70" s="41" t="str">
        <f>'Форма 1'!C70</f>
        <v>«Установка приборов учета, класс напряжения 0,22 (0,4) кВ, всего, в том числе:»</v>
      </c>
      <c r="C70" s="125" t="str">
        <f>'Форма 1'!D70</f>
        <v>Г</v>
      </c>
      <c r="D70" s="181">
        <v>0</v>
      </c>
      <c r="E70" s="181">
        <v>0</v>
      </c>
      <c r="F70" s="153">
        <v>0</v>
      </c>
      <c r="G70" s="153">
        <v>0</v>
      </c>
      <c r="H70" s="153">
        <v>0</v>
      </c>
      <c r="I70" s="153">
        <v>0</v>
      </c>
      <c r="J70" s="153">
        <v>0</v>
      </c>
      <c r="K70" s="153">
        <v>0</v>
      </c>
      <c r="L70" s="153">
        <v>0</v>
      </c>
      <c r="M70" s="153">
        <v>0</v>
      </c>
    </row>
    <row r="71" spans="1:13" ht="31.5">
      <c r="A71" s="45" t="s">
        <v>99</v>
      </c>
      <c r="B71" s="48" t="str">
        <f>'Форма 1'!C71</f>
        <v>Оборудование трансформаторных подстанций устройствами сбора и передачи информации (62шт)</v>
      </c>
      <c r="C71" s="49" t="str">
        <f>'Форма 1'!D71</f>
        <v>K_2.1</v>
      </c>
      <c r="D71" s="263">
        <v>0</v>
      </c>
      <c r="E71" s="263">
        <v>0</v>
      </c>
      <c r="F71" s="263">
        <v>0</v>
      </c>
      <c r="G71" s="263">
        <v>0</v>
      </c>
      <c r="H71" s="263">
        <v>0</v>
      </c>
      <c r="I71" s="263">
        <v>0</v>
      </c>
      <c r="J71" s="263">
        <v>0</v>
      </c>
      <c r="K71" s="263">
        <v>0</v>
      </c>
      <c r="L71" s="263">
        <v>0</v>
      </c>
      <c r="M71" s="263">
        <v>0</v>
      </c>
    </row>
    <row r="72" spans="1:13" ht="31.5">
      <c r="A72" s="45" t="s">
        <v>99</v>
      </c>
      <c r="B72" s="48" t="str">
        <f>'Форма 1'!C72</f>
        <v>Оборудование точек поставки Потребителей интеллектуальными приборами учёта ЭЭ (250шт)</v>
      </c>
      <c r="C72" s="49" t="str">
        <f>'Форма 1'!D72</f>
        <v>K_2.2</v>
      </c>
      <c r="D72" s="263">
        <v>0</v>
      </c>
      <c r="E72" s="263">
        <v>0</v>
      </c>
      <c r="F72" s="263">
        <v>0</v>
      </c>
      <c r="G72" s="263">
        <v>0</v>
      </c>
      <c r="H72" s="263">
        <v>0</v>
      </c>
      <c r="I72" s="263">
        <v>0</v>
      </c>
      <c r="J72" s="263">
        <v>0</v>
      </c>
      <c r="K72" s="263">
        <v>0</v>
      </c>
      <c r="L72" s="263">
        <v>0</v>
      </c>
      <c r="M72" s="263">
        <v>0</v>
      </c>
    </row>
    <row r="73" spans="1:13" ht="31.5">
      <c r="A73" s="45" t="s">
        <v>99</v>
      </c>
      <c r="B73" s="48" t="str">
        <f>'Форма 1'!C73</f>
        <v>Оборудование трансформаторных подстанций АИИС КУЭиИ (95шт)</v>
      </c>
      <c r="C73" s="49" t="str">
        <f>'Форма 1'!D73</f>
        <v>K_2.0</v>
      </c>
      <c r="D73" s="263">
        <v>0</v>
      </c>
      <c r="E73" s="263">
        <v>0</v>
      </c>
      <c r="F73" s="263">
        <v>0</v>
      </c>
      <c r="G73" s="263">
        <v>0</v>
      </c>
      <c r="H73" s="263">
        <v>0</v>
      </c>
      <c r="I73" s="263">
        <v>0</v>
      </c>
      <c r="J73" s="263">
        <v>0</v>
      </c>
      <c r="K73" s="263">
        <v>0</v>
      </c>
      <c r="L73" s="263">
        <v>0</v>
      </c>
      <c r="M73" s="263">
        <v>0</v>
      </c>
    </row>
    <row r="74" spans="1:13" ht="31.5">
      <c r="A74" s="150" t="s">
        <v>107</v>
      </c>
      <c r="B74" s="41" t="str">
        <f>'Форма 1'!C74</f>
        <v>«Установка приборов учета, класс напряжения 6 (10) кВ, всего, в том числе:»</v>
      </c>
      <c r="C74" s="125" t="str">
        <f>'Форма 1'!D74</f>
        <v>Г</v>
      </c>
      <c r="D74" s="181">
        <v>0</v>
      </c>
      <c r="E74" s="181">
        <v>0</v>
      </c>
      <c r="F74" s="153">
        <v>0</v>
      </c>
      <c r="G74" s="153">
        <v>0</v>
      </c>
      <c r="H74" s="153">
        <v>0</v>
      </c>
      <c r="I74" s="153">
        <v>0</v>
      </c>
      <c r="J74" s="153">
        <v>0</v>
      </c>
      <c r="K74" s="153">
        <v>0</v>
      </c>
      <c r="L74" s="153">
        <v>0</v>
      </c>
      <c r="M74" s="153">
        <v>0</v>
      </c>
    </row>
    <row r="75" spans="1:13" ht="31.5">
      <c r="A75" s="150" t="s">
        <v>109</v>
      </c>
      <c r="B75" s="41" t="str">
        <f>'Форма 1'!C75</f>
        <v>«Установка приборов учета, класс напряжения 35 кВ, всего, в том числе:»</v>
      </c>
      <c r="C75" s="125" t="str">
        <f>'Форма 1'!D75</f>
        <v>Г</v>
      </c>
      <c r="D75" s="181">
        <v>0</v>
      </c>
      <c r="E75" s="181">
        <v>0</v>
      </c>
      <c r="F75" s="153">
        <v>0</v>
      </c>
      <c r="G75" s="153">
        <v>0</v>
      </c>
      <c r="H75" s="153">
        <v>0</v>
      </c>
      <c r="I75" s="153">
        <v>0</v>
      </c>
      <c r="J75" s="153">
        <v>0</v>
      </c>
      <c r="K75" s="153">
        <v>0</v>
      </c>
      <c r="L75" s="153">
        <v>0</v>
      </c>
      <c r="M75" s="153">
        <v>0</v>
      </c>
    </row>
    <row r="76" spans="1:13" ht="31.5">
      <c r="A76" s="150" t="s">
        <v>111</v>
      </c>
      <c r="B76" s="41" t="str">
        <f>'Форма 1'!C76</f>
        <v>«Установка приборов учета, класс напряжения 110 кВ и выше, всего, в том числе:»</v>
      </c>
      <c r="C76" s="125" t="str">
        <f>'Форма 1'!D76</f>
        <v>Г</v>
      </c>
      <c r="D76" s="181">
        <v>0</v>
      </c>
      <c r="E76" s="181">
        <v>0</v>
      </c>
      <c r="F76" s="153">
        <v>0</v>
      </c>
      <c r="G76" s="153">
        <v>0</v>
      </c>
      <c r="H76" s="153">
        <v>0</v>
      </c>
      <c r="I76" s="153">
        <v>0</v>
      </c>
      <c r="J76" s="153">
        <v>0</v>
      </c>
      <c r="K76" s="153">
        <v>0</v>
      </c>
      <c r="L76" s="153">
        <v>0</v>
      </c>
      <c r="M76" s="153">
        <v>0</v>
      </c>
    </row>
    <row r="77" spans="1:13" ht="31.5">
      <c r="A77" s="150" t="s">
        <v>113</v>
      </c>
      <c r="B77" s="41" t="str">
        <f>'Форма 1'!C77</f>
        <v>«Включение приборов учета в систему сбора и передачи данных, класс напряжения 0,22 (0,4) кВ, всего, в том числе:»</v>
      </c>
      <c r="C77" s="125" t="str">
        <f>'Форма 1'!D77</f>
        <v>Г</v>
      </c>
      <c r="D77" s="181">
        <v>0</v>
      </c>
      <c r="E77" s="181">
        <v>0</v>
      </c>
      <c r="F77" s="153">
        <v>0</v>
      </c>
      <c r="G77" s="153">
        <v>0</v>
      </c>
      <c r="H77" s="153">
        <v>0</v>
      </c>
      <c r="I77" s="153">
        <v>0</v>
      </c>
      <c r="J77" s="153">
        <v>0</v>
      </c>
      <c r="K77" s="153">
        <v>0</v>
      </c>
      <c r="L77" s="153">
        <v>0</v>
      </c>
      <c r="M77" s="153">
        <v>0</v>
      </c>
    </row>
    <row r="78" spans="1:13" ht="31.5">
      <c r="A78" s="150" t="s">
        <v>115</v>
      </c>
      <c r="B78" s="41" t="str">
        <f>'Форма 1'!C78</f>
        <v>«Включение приборов учета в систему сбора и передачи данных, класс напряжения 6 (10) кВ, всего, в том числе:»</v>
      </c>
      <c r="C78" s="125" t="str">
        <f>'Форма 1'!D78</f>
        <v>Г</v>
      </c>
      <c r="D78" s="181">
        <v>0</v>
      </c>
      <c r="E78" s="181">
        <v>0</v>
      </c>
      <c r="F78" s="153">
        <v>0</v>
      </c>
      <c r="G78" s="153">
        <v>0</v>
      </c>
      <c r="H78" s="153">
        <v>0</v>
      </c>
      <c r="I78" s="153">
        <v>0</v>
      </c>
      <c r="J78" s="153">
        <v>0</v>
      </c>
      <c r="K78" s="153">
        <v>0</v>
      </c>
      <c r="L78" s="153">
        <v>0</v>
      </c>
      <c r="M78" s="153">
        <v>0</v>
      </c>
    </row>
    <row r="79" spans="1:13" ht="31.5">
      <c r="A79" s="150" t="s">
        <v>117</v>
      </c>
      <c r="B79" s="41" t="str">
        <f>'Форма 1'!C79</f>
        <v>«Включение приборов учета в систему сбора и передачи данных, класс напряжения 35 кВ, всего, в том числе:»</v>
      </c>
      <c r="C79" s="125" t="str">
        <f>'Форма 1'!D79</f>
        <v>Г</v>
      </c>
      <c r="D79" s="181">
        <v>0</v>
      </c>
      <c r="E79" s="181">
        <v>0</v>
      </c>
      <c r="F79" s="153">
        <v>0</v>
      </c>
      <c r="G79" s="153">
        <v>0</v>
      </c>
      <c r="H79" s="153">
        <v>0</v>
      </c>
      <c r="I79" s="153">
        <v>0</v>
      </c>
      <c r="J79" s="153">
        <v>0</v>
      </c>
      <c r="K79" s="153">
        <v>0</v>
      </c>
      <c r="L79" s="153">
        <v>0</v>
      </c>
      <c r="M79" s="153">
        <v>0</v>
      </c>
    </row>
    <row r="80" spans="1:13" ht="47.25">
      <c r="A80" s="150" t="s">
        <v>119</v>
      </c>
      <c r="B80" s="41" t="str">
        <f>'Форма 1'!C80</f>
        <v>«Включение приборов учета в систему сбора и передачи данных, класс напряжения 110 кВ и выше, всего, в том числе:»</v>
      </c>
      <c r="C80" s="125" t="str">
        <f>'Форма 1'!D80</f>
        <v>Г</v>
      </c>
      <c r="D80" s="181">
        <v>0</v>
      </c>
      <c r="E80" s="181">
        <v>0</v>
      </c>
      <c r="F80" s="153">
        <v>0</v>
      </c>
      <c r="G80" s="153">
        <v>0</v>
      </c>
      <c r="H80" s="153">
        <v>0</v>
      </c>
      <c r="I80" s="153">
        <v>0</v>
      </c>
      <c r="J80" s="153">
        <v>0</v>
      </c>
      <c r="K80" s="153">
        <v>0</v>
      </c>
      <c r="L80" s="153">
        <v>0</v>
      </c>
      <c r="M80" s="153">
        <v>0</v>
      </c>
    </row>
    <row r="81" spans="1:13" ht="47.25">
      <c r="A81" s="146" t="s">
        <v>121</v>
      </c>
      <c r="B81" s="31" t="str">
        <f>'Форма 1'!C81</f>
        <v>Реконструкция, модернизация, техническое перевооружение прочих объектов основных средств, всего, в том числе:</v>
      </c>
      <c r="C81" s="126" t="str">
        <f>'Форма 1'!D81</f>
        <v>Г</v>
      </c>
      <c r="D81" s="183">
        <f t="shared" ref="D81:M81" si="21">D82+D84</f>
        <v>0</v>
      </c>
      <c r="E81" s="183">
        <f t="shared" si="21"/>
        <v>0</v>
      </c>
      <c r="F81" s="149">
        <f t="shared" si="21"/>
        <v>0</v>
      </c>
      <c r="G81" s="149">
        <f t="shared" si="21"/>
        <v>0</v>
      </c>
      <c r="H81" s="149">
        <f t="shared" si="21"/>
        <v>0</v>
      </c>
      <c r="I81" s="149">
        <f t="shared" si="21"/>
        <v>0</v>
      </c>
      <c r="J81" s="149">
        <f t="shared" si="21"/>
        <v>0</v>
      </c>
      <c r="K81" s="149">
        <f t="shared" si="21"/>
        <v>0</v>
      </c>
      <c r="L81" s="149">
        <f t="shared" si="21"/>
        <v>0</v>
      </c>
      <c r="M81" s="149">
        <f t="shared" si="21"/>
        <v>0</v>
      </c>
    </row>
    <row r="82" spans="1:13" ht="31.5">
      <c r="A82" s="150" t="s">
        <v>123</v>
      </c>
      <c r="B82" s="52" t="str">
        <f>'Форма 1'!C82</f>
        <v>Реконструкция прочих объектов основных средств, всего, в том числе:</v>
      </c>
      <c r="C82" s="125" t="str">
        <f>'Форма 1'!D82</f>
        <v>Г</v>
      </c>
      <c r="D82" s="181">
        <f t="shared" ref="D82:M82" si="22">SUM(D83:D83)</f>
        <v>0</v>
      </c>
      <c r="E82" s="181">
        <f t="shared" si="22"/>
        <v>0</v>
      </c>
      <c r="F82" s="153">
        <f t="shared" si="22"/>
        <v>0</v>
      </c>
      <c r="G82" s="153">
        <f t="shared" si="22"/>
        <v>0</v>
      </c>
      <c r="H82" s="153">
        <f t="shared" si="22"/>
        <v>0</v>
      </c>
      <c r="I82" s="153">
        <f t="shared" si="22"/>
        <v>0</v>
      </c>
      <c r="J82" s="153">
        <f t="shared" si="22"/>
        <v>0</v>
      </c>
      <c r="K82" s="153">
        <f t="shared" si="22"/>
        <v>0</v>
      </c>
      <c r="L82" s="153">
        <f t="shared" si="22"/>
        <v>0</v>
      </c>
      <c r="M82" s="153">
        <f t="shared" si="22"/>
        <v>0</v>
      </c>
    </row>
    <row r="83" spans="1:13" ht="31.5">
      <c r="A83" s="154" t="s">
        <v>123</v>
      </c>
      <c r="B83" s="48" t="str">
        <f>'Форма 1'!C83</f>
        <v>Реконструкция крыши производственного цеха в здании Диспетчерской РЭС (1 ед.)</v>
      </c>
      <c r="C83" s="49" t="str">
        <f>'Форма 1'!D83</f>
        <v>К_1.7</v>
      </c>
      <c r="D83" s="263">
        <v>0</v>
      </c>
      <c r="E83" s="263">
        <v>0</v>
      </c>
      <c r="F83" s="263">
        <v>0</v>
      </c>
      <c r="G83" s="263">
        <v>0</v>
      </c>
      <c r="H83" s="263">
        <v>0</v>
      </c>
      <c r="I83" s="263">
        <v>0</v>
      </c>
      <c r="J83" s="263">
        <v>0</v>
      </c>
      <c r="K83" s="263">
        <v>0</v>
      </c>
      <c r="L83" s="263">
        <v>0</v>
      </c>
      <c r="M83" s="263">
        <v>0</v>
      </c>
    </row>
    <row r="84" spans="1:13" ht="31.5">
      <c r="A84" s="150" t="s">
        <v>125</v>
      </c>
      <c r="B84" s="52" t="str">
        <f>'Форма 1'!C84</f>
        <v>Модернизация, техническое перевооружение прочих объектов основных средств, всего, в том числе:</v>
      </c>
      <c r="C84" s="42" t="str">
        <f>'Форма 1'!D84</f>
        <v>Г</v>
      </c>
      <c r="D84" s="181">
        <v>0</v>
      </c>
      <c r="E84" s="181">
        <v>0</v>
      </c>
      <c r="F84" s="153">
        <v>0</v>
      </c>
      <c r="G84" s="153">
        <v>0</v>
      </c>
      <c r="H84" s="153">
        <v>0</v>
      </c>
      <c r="I84" s="153">
        <v>0</v>
      </c>
      <c r="J84" s="153">
        <v>0</v>
      </c>
      <c r="K84" s="153">
        <v>0</v>
      </c>
      <c r="L84" s="153">
        <v>0</v>
      </c>
      <c r="M84" s="153">
        <v>0</v>
      </c>
    </row>
    <row r="85" spans="1:13" ht="63">
      <c r="A85" s="142" t="s">
        <v>127</v>
      </c>
      <c r="B85" s="50" t="str">
        <f>'Форма 1'!C85</f>
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</c>
      <c r="C85" s="127" t="str">
        <f>'Форма 1'!D85</f>
        <v>Г</v>
      </c>
      <c r="D85" s="178">
        <f t="shared" ref="D85:M85" si="23">D86+D87</f>
        <v>0</v>
      </c>
      <c r="E85" s="178">
        <f t="shared" si="23"/>
        <v>0</v>
      </c>
      <c r="F85" s="145">
        <f t="shared" si="23"/>
        <v>0</v>
      </c>
      <c r="G85" s="145">
        <f t="shared" si="23"/>
        <v>0</v>
      </c>
      <c r="H85" s="145">
        <f t="shared" si="23"/>
        <v>0</v>
      </c>
      <c r="I85" s="145">
        <f t="shared" si="23"/>
        <v>0</v>
      </c>
      <c r="J85" s="145">
        <f t="shared" si="23"/>
        <v>0</v>
      </c>
      <c r="K85" s="145">
        <f t="shared" si="23"/>
        <v>0</v>
      </c>
      <c r="L85" s="145">
        <f t="shared" si="23"/>
        <v>0</v>
      </c>
      <c r="M85" s="145">
        <f t="shared" si="23"/>
        <v>0</v>
      </c>
    </row>
    <row r="86" spans="1:13" ht="47.25">
      <c r="A86" s="146" t="s">
        <v>129</v>
      </c>
      <c r="B86" s="31" t="str">
        <f>'Форма 1'!C86</f>
        <v>Инвестиционные проекты, предусмотренные схемой и программой развития Единой энергетической системы России, всего, в том числе:</v>
      </c>
      <c r="C86" s="126" t="str">
        <f>'Форма 1'!D86</f>
        <v>Г</v>
      </c>
      <c r="D86" s="183">
        <v>0</v>
      </c>
      <c r="E86" s="183"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0</v>
      </c>
      <c r="K86" s="149">
        <v>0</v>
      </c>
      <c r="L86" s="149">
        <v>0</v>
      </c>
      <c r="M86" s="149">
        <v>0</v>
      </c>
    </row>
    <row r="87" spans="1:13" ht="47.25">
      <c r="A87" s="146" t="s">
        <v>131</v>
      </c>
      <c r="B87" s="31" t="str">
        <f>'Форма 1'!C87</f>
        <v>Инвестиционные проекты, предусмотренные схемой и программой развития субъекта Российской Федерации, всего, в том числе:</v>
      </c>
      <c r="C87" s="126" t="str">
        <f>'Форма 1'!D87</f>
        <v>Г</v>
      </c>
      <c r="D87" s="183">
        <v>0</v>
      </c>
      <c r="E87" s="183">
        <v>0</v>
      </c>
      <c r="F87" s="149">
        <v>0</v>
      </c>
      <c r="G87" s="149">
        <v>0</v>
      </c>
      <c r="H87" s="149">
        <v>0</v>
      </c>
      <c r="I87" s="149">
        <v>0</v>
      </c>
      <c r="J87" s="149">
        <v>0</v>
      </c>
      <c r="K87" s="149">
        <v>0</v>
      </c>
      <c r="L87" s="149">
        <v>0</v>
      </c>
      <c r="M87" s="149">
        <v>0</v>
      </c>
    </row>
    <row r="88" spans="1:13" ht="31.5">
      <c r="A88" s="142" t="s">
        <v>133</v>
      </c>
      <c r="B88" s="50" t="str">
        <f>'Форма 1'!C88</f>
        <v>Прочее новое строительство объектов электросетевого хозяйства, всего, в том числе:</v>
      </c>
      <c r="C88" s="127" t="str">
        <f>'Форма 1'!D88</f>
        <v>Г</v>
      </c>
      <c r="D88" s="178">
        <v>0</v>
      </c>
      <c r="E88" s="178">
        <v>0</v>
      </c>
      <c r="F88" s="145">
        <v>0</v>
      </c>
      <c r="G88" s="145">
        <v>0</v>
      </c>
      <c r="H88" s="145">
        <v>0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</row>
    <row r="89" spans="1:13" ht="31.5">
      <c r="A89" s="142" t="s">
        <v>135</v>
      </c>
      <c r="B89" s="50" t="str">
        <f>'Форма 1'!C89</f>
        <v>Покупка земельных участков для целей реализации инвестиционных проектов, всего, в том числе:</v>
      </c>
      <c r="C89" s="127" t="str">
        <f>'Форма 1'!D89</f>
        <v>Г</v>
      </c>
      <c r="D89" s="178">
        <v>0</v>
      </c>
      <c r="E89" s="178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</row>
    <row r="90" spans="1:13" ht="23.25" customHeight="1">
      <c r="A90" s="142" t="s">
        <v>137</v>
      </c>
      <c r="B90" s="25" t="str">
        <f>'Форма 1'!C90</f>
        <v>Прочие инвестиционные проекты, всего, в том числе:</v>
      </c>
      <c r="C90" s="127" t="str">
        <f>'Форма 1'!D90</f>
        <v>Г</v>
      </c>
      <c r="D90" s="178">
        <f t="shared" ref="D90:M90" si="24">SUM(D91:D99)</f>
        <v>0</v>
      </c>
      <c r="E90" s="178">
        <f t="shared" si="24"/>
        <v>0</v>
      </c>
      <c r="F90" s="145">
        <f t="shared" si="24"/>
        <v>0</v>
      </c>
      <c r="G90" s="145">
        <f t="shared" si="24"/>
        <v>0</v>
      </c>
      <c r="H90" s="145">
        <f t="shared" si="24"/>
        <v>0</v>
      </c>
      <c r="I90" s="145">
        <f t="shared" si="24"/>
        <v>0</v>
      </c>
      <c r="J90" s="145">
        <f t="shared" si="24"/>
        <v>0</v>
      </c>
      <c r="K90" s="145">
        <f t="shared" si="24"/>
        <v>0</v>
      </c>
      <c r="L90" s="145">
        <f t="shared" si="24"/>
        <v>0</v>
      </c>
      <c r="M90" s="145">
        <f t="shared" si="24"/>
        <v>0</v>
      </c>
    </row>
    <row r="91" spans="1:13" ht="30" customHeight="1">
      <c r="A91" s="154" t="s">
        <v>137</v>
      </c>
      <c r="B91" s="48" t="str">
        <f>'Форма 1'!C91</f>
        <v>Приобретение экскаватора-погрузчика CAT 432F2LRC с дополнительным оборудованием (1 ед.)</v>
      </c>
      <c r="C91" s="49" t="str">
        <f>'Форма 1'!D91</f>
        <v>K_4.1</v>
      </c>
      <c r="D91" s="263">
        <v>0</v>
      </c>
      <c r="E91" s="263">
        <v>0</v>
      </c>
      <c r="F91" s="263">
        <v>0</v>
      </c>
      <c r="G91" s="263">
        <v>0</v>
      </c>
      <c r="H91" s="263">
        <v>0</v>
      </c>
      <c r="I91" s="263">
        <v>0</v>
      </c>
      <c r="J91" s="263">
        <v>0</v>
      </c>
      <c r="K91" s="263">
        <v>0</v>
      </c>
      <c r="L91" s="263">
        <v>0</v>
      </c>
      <c r="M91" s="263">
        <v>0</v>
      </c>
    </row>
    <row r="92" spans="1:13" ht="30" customHeight="1">
      <c r="A92" s="154" t="s">
        <v>137</v>
      </c>
      <c r="B92" s="48" t="str">
        <f>'Форма 1'!C92</f>
        <v>Приобретение передвижных ДЭС 100 и 60 киловатт (2ед.)</v>
      </c>
      <c r="C92" s="49" t="str">
        <f>'Форма 1'!D92</f>
        <v>K_4.2</v>
      </c>
      <c r="D92" s="263">
        <v>0</v>
      </c>
      <c r="E92" s="263">
        <v>0</v>
      </c>
      <c r="F92" s="263">
        <v>0</v>
      </c>
      <c r="G92" s="263">
        <v>0</v>
      </c>
      <c r="H92" s="263">
        <v>0</v>
      </c>
      <c r="I92" s="263">
        <v>0</v>
      </c>
      <c r="J92" s="263">
        <v>0</v>
      </c>
      <c r="K92" s="263">
        <v>0</v>
      </c>
      <c r="L92" s="263">
        <v>0</v>
      </c>
      <c r="M92" s="263">
        <v>0</v>
      </c>
    </row>
    <row r="93" spans="1:13" ht="30" customHeight="1">
      <c r="A93" s="154" t="s">
        <v>137</v>
      </c>
      <c r="B93" s="48" t="str">
        <f>'Форма 1'!C93</f>
        <v>Приобретение легкового автомобиля для нужд ЗАО "НРЭС" (1 ед.)</v>
      </c>
      <c r="C93" s="49" t="str">
        <f>'Форма 1'!D93</f>
        <v>K_4.3</v>
      </c>
      <c r="D93" s="263">
        <v>0</v>
      </c>
      <c r="E93" s="263">
        <v>0</v>
      </c>
      <c r="F93" s="263">
        <v>0</v>
      </c>
      <c r="G93" s="263">
        <v>0</v>
      </c>
      <c r="H93" s="263">
        <v>0</v>
      </c>
      <c r="I93" s="263">
        <v>0</v>
      </c>
      <c r="J93" s="263">
        <v>0</v>
      </c>
      <c r="K93" s="263">
        <v>0</v>
      </c>
      <c r="L93" s="263">
        <v>0</v>
      </c>
      <c r="M93" s="263">
        <v>0</v>
      </c>
    </row>
    <row r="94" spans="1:13" ht="30" customHeight="1">
      <c r="A94" s="154" t="s">
        <v>137</v>
      </c>
      <c r="B94" s="48" t="str">
        <f>'Форма 1'!C94</f>
        <v>Приобретение бензопилы МS 361 (3,4кВт,45 см) (1 ед.)</v>
      </c>
      <c r="C94" s="49" t="str">
        <f>'Форма 1'!D94</f>
        <v>K_4.4</v>
      </c>
      <c r="D94" s="263">
        <v>0</v>
      </c>
      <c r="E94" s="263">
        <v>0</v>
      </c>
      <c r="F94" s="263">
        <v>0</v>
      </c>
      <c r="G94" s="263">
        <v>0</v>
      </c>
      <c r="H94" s="263">
        <v>0</v>
      </c>
      <c r="I94" s="263">
        <v>0</v>
      </c>
      <c r="J94" s="263">
        <v>0</v>
      </c>
      <c r="K94" s="263">
        <v>0</v>
      </c>
      <c r="L94" s="263">
        <v>0</v>
      </c>
      <c r="M94" s="263">
        <v>0</v>
      </c>
    </row>
    <row r="95" spans="1:13" ht="47.25">
      <c r="A95" s="154" t="s">
        <v>137</v>
      </c>
      <c r="B95" s="48" t="str">
        <f>'Форма 1'!C95</f>
        <v>Монтаж беспроводной системы пожарной сигнализации и речевого оповещения о пожере в здании Диспетчерской РЭС по адресу: РС(Я), г.Нерюнгри, ул.Комсомольская, д.31 (1 ед.)</v>
      </c>
      <c r="C95" s="49" t="str">
        <f>'Форма 1'!D95</f>
        <v>K_4.5</v>
      </c>
      <c r="D95" s="263">
        <v>0</v>
      </c>
      <c r="E95" s="263">
        <v>0</v>
      </c>
      <c r="F95" s="263">
        <v>0</v>
      </c>
      <c r="G95" s="263">
        <v>0</v>
      </c>
      <c r="H95" s="263">
        <v>0</v>
      </c>
      <c r="I95" s="263">
        <v>0</v>
      </c>
      <c r="J95" s="263">
        <v>0</v>
      </c>
      <c r="K95" s="263">
        <v>0</v>
      </c>
      <c r="L95" s="263">
        <v>0</v>
      </c>
      <c r="M95" s="263">
        <v>0</v>
      </c>
    </row>
    <row r="96" spans="1:13" ht="31.5">
      <c r="A96" s="154" t="s">
        <v>137</v>
      </c>
      <c r="B96" s="48" t="str">
        <f>'Форма 1'!C96</f>
        <v>Приобретение выключателя автом. ВА 5341-330010 1000А-690АС-УХЛЗ-КЭАЗ (1 ед.)</v>
      </c>
      <c r="C96" s="49" t="str">
        <f>'Форма 1'!D96</f>
        <v>K_4.6</v>
      </c>
      <c r="D96" s="263">
        <v>0</v>
      </c>
      <c r="E96" s="263">
        <v>0</v>
      </c>
      <c r="F96" s="263">
        <v>0</v>
      </c>
      <c r="G96" s="263">
        <v>0</v>
      </c>
      <c r="H96" s="263">
        <v>0</v>
      </c>
      <c r="I96" s="263">
        <v>0</v>
      </c>
      <c r="J96" s="263">
        <v>0</v>
      </c>
      <c r="K96" s="263">
        <v>0</v>
      </c>
      <c r="L96" s="263">
        <v>0</v>
      </c>
      <c r="M96" s="263">
        <v>0</v>
      </c>
    </row>
    <row r="97" spans="1:13" ht="26.25" customHeight="1">
      <c r="A97" s="154" t="s">
        <v>137</v>
      </c>
      <c r="B97" s="48" t="str">
        <f>'Форма 1'!C97</f>
        <v>Приобретение Сервера Тринити М2005126 (1 ед.)</v>
      </c>
      <c r="C97" s="49" t="str">
        <f>'Форма 1'!D97</f>
        <v>K_4.7</v>
      </c>
      <c r="D97" s="263">
        <v>0</v>
      </c>
      <c r="E97" s="263">
        <v>0</v>
      </c>
      <c r="F97" s="263">
        <v>0</v>
      </c>
      <c r="G97" s="263">
        <v>0</v>
      </c>
      <c r="H97" s="263">
        <v>0</v>
      </c>
      <c r="I97" s="263">
        <v>0</v>
      </c>
      <c r="J97" s="263">
        <v>0</v>
      </c>
      <c r="K97" s="263">
        <v>0</v>
      </c>
      <c r="L97" s="263">
        <v>0</v>
      </c>
      <c r="M97" s="263">
        <v>0</v>
      </c>
    </row>
    <row r="98" spans="1:13" ht="47.25">
      <c r="A98" s="154" t="s">
        <v>137</v>
      </c>
      <c r="B98" s="48" t="str">
        <f>'Форма 1'!C98</f>
        <v>Монтаж систем контроля и управления доступом на объект (СКУД) - здание Диспетчерской РЭС по адресу: РС(Я), г.Нерюнгри, ул.Комсомольская, д.31 (1 ед.)</v>
      </c>
      <c r="C98" s="49" t="str">
        <f>'Форма 1'!D98</f>
        <v>K_4.8</v>
      </c>
      <c r="D98" s="263">
        <v>0</v>
      </c>
      <c r="E98" s="263">
        <v>0</v>
      </c>
      <c r="F98" s="263">
        <v>0</v>
      </c>
      <c r="G98" s="263">
        <v>0</v>
      </c>
      <c r="H98" s="263">
        <v>0</v>
      </c>
      <c r="I98" s="263">
        <v>0</v>
      </c>
      <c r="J98" s="263">
        <v>0</v>
      </c>
      <c r="K98" s="263">
        <v>0</v>
      </c>
      <c r="L98" s="263">
        <v>0</v>
      </c>
      <c r="M98" s="263">
        <v>0</v>
      </c>
    </row>
    <row r="99" spans="1:13" ht="31.5">
      <c r="A99" s="154" t="s">
        <v>137</v>
      </c>
      <c r="B99" s="48" t="str">
        <f>'Форма 1'!C99</f>
        <v>Приобретение электрогенератора DY6500LXW, с функцией сварки ,с колесами Huter (1 ед.)</v>
      </c>
      <c r="C99" s="49" t="str">
        <f>'Форма 1'!D99</f>
        <v>K_4.9</v>
      </c>
      <c r="D99" s="263">
        <v>0</v>
      </c>
      <c r="E99" s="263">
        <v>0</v>
      </c>
      <c r="F99" s="263">
        <v>0</v>
      </c>
      <c r="G99" s="263">
        <v>0</v>
      </c>
      <c r="H99" s="263">
        <v>0</v>
      </c>
      <c r="I99" s="263">
        <v>0</v>
      </c>
      <c r="J99" s="263">
        <v>0</v>
      </c>
      <c r="K99" s="263">
        <v>0</v>
      </c>
      <c r="L99" s="263">
        <v>0</v>
      </c>
      <c r="M99" s="263">
        <v>0</v>
      </c>
    </row>
  </sheetData>
  <mergeCells count="14">
    <mergeCell ref="H18:I18"/>
    <mergeCell ref="J18:K18"/>
    <mergeCell ref="L18:M18"/>
    <mergeCell ref="A6:M6"/>
    <mergeCell ref="A7:M7"/>
    <mergeCell ref="A9:M9"/>
    <mergeCell ref="A12:M12"/>
    <mergeCell ref="A14:M14"/>
    <mergeCell ref="A18:A19"/>
    <mergeCell ref="B18:B19"/>
    <mergeCell ref="C18:C19"/>
    <mergeCell ref="D18:D19"/>
    <mergeCell ref="E18:E19"/>
    <mergeCell ref="F18:G18"/>
  </mergeCells>
  <pageMargins left="0.31496062992125984" right="0" top="0.15748031496062992" bottom="0.15748031496062992" header="0.31496062992125984" footer="0.31496062992125984"/>
  <pageSetup paperSize="9" scale="36" fitToHeight="3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2"/>
  <sheetViews>
    <sheetView topLeftCell="A373" zoomScaleNormal="100" workbookViewId="0">
      <selection activeCell="D373" sqref="D373"/>
    </sheetView>
  </sheetViews>
  <sheetFormatPr defaultRowHeight="15"/>
  <cols>
    <col min="1" max="1" width="11.28515625" style="184" bestFit="1" customWidth="1"/>
    <col min="2" max="2" width="80.140625" style="184" customWidth="1"/>
    <col min="3" max="3" width="15.140625" style="185" customWidth="1"/>
    <col min="4" max="4" width="13" style="129" customWidth="1"/>
    <col min="5" max="5" width="14.140625" style="129" customWidth="1"/>
    <col min="6" max="7" width="12.42578125" style="129" customWidth="1"/>
    <col min="8" max="8" width="22" style="172" customWidth="1"/>
    <col min="9" max="9" width="23.5703125" style="184" customWidth="1"/>
    <col min="10" max="10" width="9.140625" style="232"/>
    <col min="11" max="24" width="9.140625" style="232" customWidth="1"/>
    <col min="25" max="25" width="16.140625" style="232" customWidth="1"/>
    <col min="26" max="16384" width="9.140625" style="184"/>
  </cols>
  <sheetData>
    <row r="1" spans="1:8" ht="18.75">
      <c r="A1" s="128"/>
      <c r="H1" s="249" t="s">
        <v>992</v>
      </c>
    </row>
    <row r="2" spans="1:8" ht="18.75">
      <c r="A2" s="128"/>
      <c r="H2" s="249" t="s">
        <v>0</v>
      </c>
    </row>
    <row r="3" spans="1:8" ht="18.75">
      <c r="A3" s="128"/>
      <c r="H3" s="249" t="s">
        <v>151</v>
      </c>
    </row>
    <row r="4" spans="1:8" ht="18.75">
      <c r="A4" s="128"/>
    </row>
    <row r="5" spans="1:8" ht="15" customHeight="1">
      <c r="A5" s="128"/>
      <c r="B5" s="531" t="s">
        <v>989</v>
      </c>
      <c r="C5" s="531"/>
      <c r="D5" s="531"/>
      <c r="E5" s="531"/>
      <c r="F5" s="531"/>
      <c r="G5" s="531"/>
      <c r="H5" s="531"/>
    </row>
    <row r="6" spans="1:8" ht="18.75">
      <c r="A6" s="128"/>
      <c r="B6" s="531" t="str">
        <f>Форма_8!A7</f>
        <v>за  2020 год</v>
      </c>
      <c r="C6" s="531"/>
      <c r="D6" s="531"/>
      <c r="E6" s="531"/>
      <c r="F6" s="531"/>
      <c r="G6" s="531"/>
      <c r="H6" s="531"/>
    </row>
    <row r="7" spans="1:8" ht="15.75">
      <c r="A7" s="129"/>
      <c r="B7" s="187"/>
      <c r="C7" s="187"/>
      <c r="D7" s="187"/>
      <c r="E7" s="187"/>
      <c r="F7" s="187"/>
      <c r="G7" s="187"/>
      <c r="H7" s="259"/>
    </row>
    <row r="8" spans="1:8" ht="18.75">
      <c r="A8" s="128"/>
      <c r="B8" s="531" t="str">
        <f>Форма_8!A9</f>
        <v>Отчет  о реализации инвестиционной программы Закрытого акционерного общества "Нерюнгринские районные электрические сети"</v>
      </c>
      <c r="C8" s="531"/>
      <c r="D8" s="531"/>
      <c r="E8" s="531"/>
      <c r="F8" s="531"/>
      <c r="G8" s="531"/>
      <c r="H8" s="531"/>
    </row>
    <row r="9" spans="1:8" ht="18.75">
      <c r="A9" s="128"/>
      <c r="B9" s="534" t="s">
        <v>153</v>
      </c>
      <c r="C9" s="534"/>
      <c r="D9" s="534"/>
      <c r="E9" s="534"/>
      <c r="F9" s="534"/>
      <c r="G9" s="534"/>
      <c r="H9" s="534"/>
    </row>
    <row r="10" spans="1:8" ht="15.75">
      <c r="A10" s="129"/>
      <c r="B10" s="187"/>
      <c r="C10" s="187"/>
      <c r="D10" s="187"/>
      <c r="E10" s="187"/>
      <c r="F10" s="187"/>
      <c r="G10" s="187"/>
      <c r="H10" s="260"/>
    </row>
    <row r="11" spans="1:8" ht="15.75">
      <c r="A11" s="129"/>
      <c r="B11" s="257"/>
      <c r="C11" s="256"/>
      <c r="D11" s="260"/>
      <c r="E11" s="260"/>
      <c r="F11" s="260"/>
      <c r="G11" s="260"/>
      <c r="H11" s="260"/>
    </row>
    <row r="12" spans="1:8" ht="18.75">
      <c r="A12" s="128"/>
      <c r="B12" s="531" t="str">
        <f>Форма_8!A14</f>
        <v>Утвержденные плановые значения показателей приведены в соответствии с  приказом Министерства ЖКХ и энергетики Республики Саха (Якутия) от 30.12.2020 №685-ОД</v>
      </c>
      <c r="C12" s="531"/>
      <c r="D12" s="531"/>
      <c r="E12" s="531"/>
      <c r="F12" s="531"/>
      <c r="G12" s="531"/>
      <c r="H12" s="531"/>
    </row>
    <row r="13" spans="1:8" ht="18.75">
      <c r="A13" s="128"/>
      <c r="B13" s="534" t="s">
        <v>993</v>
      </c>
      <c r="C13" s="534"/>
      <c r="D13" s="534"/>
      <c r="E13" s="534"/>
      <c r="F13" s="534"/>
      <c r="G13" s="534"/>
      <c r="H13" s="534"/>
    </row>
    <row r="14" spans="1:8" ht="15.75">
      <c r="A14" s="188"/>
      <c r="B14" s="258"/>
      <c r="C14" s="256"/>
      <c r="D14" s="175"/>
      <c r="E14" s="175"/>
      <c r="F14" s="175"/>
      <c r="G14" s="175"/>
      <c r="H14" s="260"/>
    </row>
    <row r="15" spans="1:8" ht="15.75">
      <c r="A15" s="189"/>
      <c r="B15" s="258"/>
      <c r="C15" s="256"/>
      <c r="D15" s="175"/>
      <c r="E15" s="175"/>
      <c r="F15" s="175"/>
      <c r="G15" s="175"/>
      <c r="H15" s="260"/>
    </row>
    <row r="16" spans="1:8" ht="15.75">
      <c r="A16" s="189"/>
      <c r="B16" s="531" t="s">
        <v>994</v>
      </c>
      <c r="C16" s="531"/>
      <c r="D16" s="531"/>
      <c r="E16" s="531"/>
      <c r="F16" s="531"/>
      <c r="G16" s="531"/>
      <c r="H16" s="531"/>
    </row>
    <row r="17" spans="1:25">
      <c r="A17" s="190"/>
      <c r="K17" s="232" t="s">
        <v>318</v>
      </c>
    </row>
    <row r="18" spans="1:25" ht="15.75">
      <c r="A18" s="540" t="s">
        <v>319</v>
      </c>
      <c r="B18" s="541" t="s">
        <v>320</v>
      </c>
      <c r="C18" s="542" t="s">
        <v>321</v>
      </c>
      <c r="D18" s="543" t="s">
        <v>322</v>
      </c>
      <c r="E18" s="544"/>
      <c r="F18" s="543" t="s">
        <v>323</v>
      </c>
      <c r="G18" s="544"/>
      <c r="H18" s="545" t="s">
        <v>159</v>
      </c>
      <c r="K18" s="232" t="s">
        <v>324</v>
      </c>
    </row>
    <row r="19" spans="1:25" ht="78.75">
      <c r="A19" s="540"/>
      <c r="B19" s="541"/>
      <c r="C19" s="542"/>
      <c r="D19" s="261" t="s">
        <v>9</v>
      </c>
      <c r="E19" s="261" t="s">
        <v>10</v>
      </c>
      <c r="F19" s="261" t="s">
        <v>325</v>
      </c>
      <c r="G19" s="261" t="s">
        <v>326</v>
      </c>
      <c r="H19" s="546"/>
      <c r="K19" s="232" t="s">
        <v>327</v>
      </c>
    </row>
    <row r="20" spans="1:25">
      <c r="A20" s="192">
        <v>1</v>
      </c>
      <c r="B20" s="192">
        <v>2</v>
      </c>
      <c r="C20" s="192">
        <v>3</v>
      </c>
      <c r="D20" s="192">
        <v>4</v>
      </c>
      <c r="E20" s="192">
        <v>5</v>
      </c>
      <c r="F20" s="192">
        <v>6</v>
      </c>
      <c r="G20" s="192">
        <v>7</v>
      </c>
      <c r="H20" s="192">
        <v>8</v>
      </c>
      <c r="K20" s="232" t="s">
        <v>328</v>
      </c>
    </row>
    <row r="21" spans="1:25" ht="15.75">
      <c r="A21" s="537" t="s">
        <v>329</v>
      </c>
      <c r="B21" s="538"/>
      <c r="C21" s="538"/>
      <c r="D21" s="538"/>
      <c r="E21" s="538"/>
      <c r="F21" s="538"/>
      <c r="G21" s="538"/>
      <c r="H21" s="539"/>
    </row>
    <row r="22" spans="1:25" s="195" customFormat="1" ht="15.75">
      <c r="A22" s="193" t="s">
        <v>330</v>
      </c>
      <c r="B22" s="194" t="s">
        <v>331</v>
      </c>
      <c r="C22" s="193" t="s">
        <v>332</v>
      </c>
      <c r="D22" s="444">
        <f>D23+D27+D28+D29+D30+D31+D32+D33+D36</f>
        <v>157.35249999999999</v>
      </c>
      <c r="E22" s="444">
        <f>E23+E27+E28+E29+E30+E31+E32+E33+E36</f>
        <v>181.05599999999998</v>
      </c>
      <c r="F22" s="229">
        <f>E22-D22</f>
        <v>23.703499999999991</v>
      </c>
      <c r="G22" s="266">
        <f>F22/D22</f>
        <v>0.15063948777426475</v>
      </c>
      <c r="H22" s="267"/>
      <c r="J22" s="338"/>
      <c r="K22" s="338" t="s">
        <v>333</v>
      </c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</row>
    <row r="23" spans="1:25" ht="31.5">
      <c r="A23" s="196" t="s">
        <v>334</v>
      </c>
      <c r="B23" s="197" t="s">
        <v>335</v>
      </c>
      <c r="C23" s="191" t="s">
        <v>332</v>
      </c>
      <c r="D23" s="415">
        <v>0</v>
      </c>
      <c r="E23" s="415">
        <v>0</v>
      </c>
      <c r="F23" s="182">
        <f t="shared" ref="F23:F86" si="0">E23-D23</f>
        <v>0</v>
      </c>
      <c r="G23" s="182">
        <v>0</v>
      </c>
      <c r="H23" s="268" t="s">
        <v>146</v>
      </c>
    </row>
    <row r="24" spans="1:25" ht="31.5">
      <c r="A24" s="198" t="s">
        <v>336</v>
      </c>
      <c r="B24" s="197" t="s">
        <v>337</v>
      </c>
      <c r="C24" s="191" t="s">
        <v>332</v>
      </c>
      <c r="D24" s="415">
        <v>0</v>
      </c>
      <c r="E24" s="415">
        <v>0</v>
      </c>
      <c r="F24" s="182">
        <f t="shared" si="0"/>
        <v>0</v>
      </c>
      <c r="G24" s="182">
        <v>0</v>
      </c>
      <c r="H24" s="268" t="s">
        <v>146</v>
      </c>
    </row>
    <row r="25" spans="1:25" ht="31.5">
      <c r="A25" s="198" t="s">
        <v>338</v>
      </c>
      <c r="B25" s="197" t="s">
        <v>339</v>
      </c>
      <c r="C25" s="191" t="s">
        <v>332</v>
      </c>
      <c r="D25" s="415">
        <v>0</v>
      </c>
      <c r="E25" s="415">
        <v>0</v>
      </c>
      <c r="F25" s="182">
        <f t="shared" si="0"/>
        <v>0</v>
      </c>
      <c r="G25" s="182">
        <v>0</v>
      </c>
      <c r="H25" s="268" t="s">
        <v>146</v>
      </c>
    </row>
    <row r="26" spans="1:25" ht="31.5">
      <c r="A26" s="198" t="s">
        <v>340</v>
      </c>
      <c r="B26" s="197" t="s">
        <v>341</v>
      </c>
      <c r="C26" s="191" t="s">
        <v>332</v>
      </c>
      <c r="D26" s="415">
        <v>0</v>
      </c>
      <c r="E26" s="415">
        <v>0</v>
      </c>
      <c r="F26" s="182">
        <f t="shared" si="0"/>
        <v>0</v>
      </c>
      <c r="G26" s="182">
        <v>0</v>
      </c>
      <c r="H26" s="268" t="s">
        <v>146</v>
      </c>
    </row>
    <row r="27" spans="1:25" ht="15.75">
      <c r="A27" s="196" t="s">
        <v>342</v>
      </c>
      <c r="B27" s="197" t="s">
        <v>343</v>
      </c>
      <c r="C27" s="191" t="s">
        <v>332</v>
      </c>
      <c r="D27" s="415">
        <v>0</v>
      </c>
      <c r="E27" s="415">
        <v>0</v>
      </c>
      <c r="F27" s="182">
        <f t="shared" si="0"/>
        <v>0</v>
      </c>
      <c r="G27" s="182">
        <v>0</v>
      </c>
      <c r="H27" s="268" t="s">
        <v>146</v>
      </c>
    </row>
    <row r="28" spans="1:25" s="422" customFormat="1" ht="15.75">
      <c r="A28" s="324" t="s">
        <v>344</v>
      </c>
      <c r="B28" s="300" t="s">
        <v>345</v>
      </c>
      <c r="C28" s="301" t="s">
        <v>332</v>
      </c>
      <c r="D28" s="421">
        <f>121.83133+31.65117</f>
        <v>153.48249999999999</v>
      </c>
      <c r="E28" s="421">
        <v>157.54</v>
      </c>
      <c r="F28" s="302">
        <f t="shared" si="0"/>
        <v>4.0575000000000045</v>
      </c>
      <c r="G28" s="302">
        <f t="shared" ref="G28:G80" si="1">F28/D28</f>
        <v>2.6436238659130553E-2</v>
      </c>
      <c r="H28" s="306" t="s">
        <v>146</v>
      </c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</row>
    <row r="29" spans="1:25" ht="15.75">
      <c r="A29" s="196" t="s">
        <v>346</v>
      </c>
      <c r="B29" s="197" t="s">
        <v>347</v>
      </c>
      <c r="C29" s="191" t="s">
        <v>332</v>
      </c>
      <c r="D29" s="415">
        <v>0</v>
      </c>
      <c r="E29" s="415">
        <v>0</v>
      </c>
      <c r="F29" s="182">
        <f t="shared" si="0"/>
        <v>0</v>
      </c>
      <c r="G29" s="182">
        <v>0</v>
      </c>
      <c r="H29" s="268" t="s">
        <v>146</v>
      </c>
    </row>
    <row r="30" spans="1:25" s="422" customFormat="1" ht="15.75">
      <c r="A30" s="324" t="s">
        <v>348</v>
      </c>
      <c r="B30" s="300" t="s">
        <v>349</v>
      </c>
      <c r="C30" s="301" t="s">
        <v>332</v>
      </c>
      <c r="D30" s="421">
        <v>1.9</v>
      </c>
      <c r="E30" s="421">
        <v>20.760999999999999</v>
      </c>
      <c r="F30" s="302">
        <f t="shared" si="0"/>
        <v>18.861000000000001</v>
      </c>
      <c r="G30" s="302">
        <f t="shared" si="1"/>
        <v>9.9268421052631588</v>
      </c>
      <c r="H30" s="306" t="s">
        <v>146</v>
      </c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</row>
    <row r="31" spans="1:25" ht="15.75">
      <c r="A31" s="196" t="s">
        <v>350</v>
      </c>
      <c r="B31" s="197" t="s">
        <v>351</v>
      </c>
      <c r="C31" s="191" t="s">
        <v>332</v>
      </c>
      <c r="D31" s="415">
        <v>0</v>
      </c>
      <c r="E31" s="415">
        <v>0</v>
      </c>
      <c r="F31" s="182">
        <f>E31-D31</f>
        <v>0</v>
      </c>
      <c r="G31" s="182">
        <v>0</v>
      </c>
      <c r="H31" s="268" t="s">
        <v>146</v>
      </c>
    </row>
    <row r="32" spans="1:25" ht="15.75">
      <c r="A32" s="196" t="s">
        <v>352</v>
      </c>
      <c r="B32" s="197" t="s">
        <v>353</v>
      </c>
      <c r="C32" s="191" t="s">
        <v>332</v>
      </c>
      <c r="D32" s="415">
        <v>0</v>
      </c>
      <c r="E32" s="415">
        <v>0</v>
      </c>
      <c r="F32" s="182">
        <f t="shared" si="0"/>
        <v>0</v>
      </c>
      <c r="G32" s="182">
        <v>0</v>
      </c>
      <c r="H32" s="268" t="s">
        <v>146</v>
      </c>
    </row>
    <row r="33" spans="1:25" ht="31.5">
      <c r="A33" s="196" t="s">
        <v>354</v>
      </c>
      <c r="B33" s="197" t="s">
        <v>355</v>
      </c>
      <c r="C33" s="191" t="s">
        <v>332</v>
      </c>
      <c r="D33" s="415">
        <v>0</v>
      </c>
      <c r="E33" s="415">
        <v>0</v>
      </c>
      <c r="F33" s="182">
        <f t="shared" si="0"/>
        <v>0</v>
      </c>
      <c r="G33" s="182">
        <v>0</v>
      </c>
      <c r="H33" s="268" t="s">
        <v>146</v>
      </c>
    </row>
    <row r="34" spans="1:25" ht="15.75">
      <c r="A34" s="198" t="s">
        <v>356</v>
      </c>
      <c r="B34" s="200" t="s">
        <v>357</v>
      </c>
      <c r="C34" s="191" t="s">
        <v>332</v>
      </c>
      <c r="D34" s="415">
        <v>0</v>
      </c>
      <c r="E34" s="415">
        <v>0</v>
      </c>
      <c r="F34" s="182">
        <f t="shared" si="0"/>
        <v>0</v>
      </c>
      <c r="G34" s="269">
        <v>0</v>
      </c>
      <c r="H34" s="268" t="s">
        <v>146</v>
      </c>
    </row>
    <row r="35" spans="1:25" ht="15.75">
      <c r="A35" s="198" t="s">
        <v>358</v>
      </c>
      <c r="B35" s="200" t="s">
        <v>359</v>
      </c>
      <c r="C35" s="191" t="s">
        <v>332</v>
      </c>
      <c r="D35" s="415">
        <v>0</v>
      </c>
      <c r="E35" s="415">
        <v>0</v>
      </c>
      <c r="F35" s="182">
        <f t="shared" si="0"/>
        <v>0</v>
      </c>
      <c r="G35" s="269">
        <v>0</v>
      </c>
      <c r="H35" s="268" t="s">
        <v>146</v>
      </c>
    </row>
    <row r="36" spans="1:25" ht="15.75">
      <c r="A36" s="196" t="s">
        <v>360</v>
      </c>
      <c r="B36" s="197" t="s">
        <v>361</v>
      </c>
      <c r="C36" s="191" t="s">
        <v>332</v>
      </c>
      <c r="D36" s="415">
        <v>1.97</v>
      </c>
      <c r="E36" s="415">
        <v>2.7549999999999999</v>
      </c>
      <c r="F36" s="182">
        <f t="shared" si="0"/>
        <v>0.78499999999999992</v>
      </c>
      <c r="G36" s="269">
        <f t="shared" si="1"/>
        <v>0.39847715736040606</v>
      </c>
      <c r="H36" s="268" t="s">
        <v>146</v>
      </c>
    </row>
    <row r="37" spans="1:25" s="195" customFormat="1" ht="31.5">
      <c r="A37" s="193" t="s">
        <v>362</v>
      </c>
      <c r="B37" s="194" t="s">
        <v>363</v>
      </c>
      <c r="C37" s="193" t="s">
        <v>332</v>
      </c>
      <c r="D37" s="444">
        <f>D38+D42+D43+D44+D45+D46+D47+D48+D51</f>
        <v>157.35249999999999</v>
      </c>
      <c r="E37" s="444">
        <f>E38+E42+E43+E44+E45+E46+E47+E48+E51</f>
        <v>169.976</v>
      </c>
      <c r="F37" s="229">
        <f t="shared" si="0"/>
        <v>12.623500000000007</v>
      </c>
      <c r="G37" s="266">
        <f t="shared" si="1"/>
        <v>8.0224337077580643E-2</v>
      </c>
      <c r="H37" s="267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</row>
    <row r="38" spans="1:25" ht="31.5">
      <c r="A38" s="196" t="s">
        <v>364</v>
      </c>
      <c r="B38" s="197" t="s">
        <v>335</v>
      </c>
      <c r="C38" s="191" t="s">
        <v>332</v>
      </c>
      <c r="D38" s="415">
        <v>0</v>
      </c>
      <c r="E38" s="415">
        <v>0</v>
      </c>
      <c r="F38" s="182">
        <f t="shared" si="0"/>
        <v>0</v>
      </c>
      <c r="G38" s="269">
        <v>0</v>
      </c>
      <c r="H38" s="268" t="s">
        <v>146</v>
      </c>
    </row>
    <row r="39" spans="1:25" ht="31.5">
      <c r="A39" s="198" t="s">
        <v>365</v>
      </c>
      <c r="B39" s="200" t="s">
        <v>337</v>
      </c>
      <c r="C39" s="191" t="s">
        <v>332</v>
      </c>
      <c r="D39" s="415">
        <v>0</v>
      </c>
      <c r="E39" s="415">
        <v>0</v>
      </c>
      <c r="F39" s="182">
        <f t="shared" si="0"/>
        <v>0</v>
      </c>
      <c r="G39" s="269">
        <v>0</v>
      </c>
      <c r="H39" s="268" t="s">
        <v>146</v>
      </c>
    </row>
    <row r="40" spans="1:25" ht="31.5">
      <c r="A40" s="198" t="s">
        <v>366</v>
      </c>
      <c r="B40" s="200" t="s">
        <v>339</v>
      </c>
      <c r="C40" s="191" t="s">
        <v>332</v>
      </c>
      <c r="D40" s="415">
        <v>0</v>
      </c>
      <c r="E40" s="415">
        <v>0</v>
      </c>
      <c r="F40" s="182">
        <f t="shared" si="0"/>
        <v>0</v>
      </c>
      <c r="G40" s="269">
        <v>0</v>
      </c>
      <c r="H40" s="268" t="s">
        <v>146</v>
      </c>
    </row>
    <row r="41" spans="1:25" ht="31.5">
      <c r="A41" s="198" t="s">
        <v>367</v>
      </c>
      <c r="B41" s="200" t="s">
        <v>341</v>
      </c>
      <c r="C41" s="191" t="s">
        <v>332</v>
      </c>
      <c r="D41" s="415">
        <v>0</v>
      </c>
      <c r="E41" s="415">
        <v>0</v>
      </c>
      <c r="F41" s="182">
        <f t="shared" si="0"/>
        <v>0</v>
      </c>
      <c r="G41" s="269">
        <v>0</v>
      </c>
      <c r="H41" s="268" t="s">
        <v>146</v>
      </c>
      <c r="Y41" s="339">
        <f>10*2000*30*5</f>
        <v>3000000</v>
      </c>
    </row>
    <row r="42" spans="1:25" ht="15.75">
      <c r="A42" s="196" t="s">
        <v>368</v>
      </c>
      <c r="B42" s="197" t="s">
        <v>343</v>
      </c>
      <c r="C42" s="191" t="s">
        <v>332</v>
      </c>
      <c r="D42" s="415">
        <v>0</v>
      </c>
      <c r="E42" s="415">
        <v>0</v>
      </c>
      <c r="F42" s="182">
        <f t="shared" si="0"/>
        <v>0</v>
      </c>
      <c r="G42" s="269">
        <v>0</v>
      </c>
      <c r="H42" s="268" t="s">
        <v>146</v>
      </c>
    </row>
    <row r="43" spans="1:25" s="428" customFormat="1" ht="15.75">
      <c r="A43" s="317" t="s">
        <v>369</v>
      </c>
      <c r="B43" s="424" t="s">
        <v>345</v>
      </c>
      <c r="C43" s="318" t="s">
        <v>332</v>
      </c>
      <c r="D43" s="425">
        <f t="shared" ref="D43" si="2">D28</f>
        <v>153.48249999999999</v>
      </c>
      <c r="E43" s="425">
        <f>127.008+32.55+0.839</f>
        <v>160.39699999999999</v>
      </c>
      <c r="F43" s="426">
        <f t="shared" si="0"/>
        <v>6.9145000000000039</v>
      </c>
      <c r="G43" s="427">
        <f>F43/D43</f>
        <v>4.5050738683563303E-2</v>
      </c>
      <c r="H43" s="319" t="s">
        <v>146</v>
      </c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30">
        <f>Y41/12</f>
        <v>250000</v>
      </c>
    </row>
    <row r="44" spans="1:25" ht="15.75">
      <c r="A44" s="196" t="s">
        <v>370</v>
      </c>
      <c r="B44" s="197" t="s">
        <v>347</v>
      </c>
      <c r="C44" s="191" t="s">
        <v>332</v>
      </c>
      <c r="D44" s="415">
        <v>0</v>
      </c>
      <c r="E44" s="415">
        <v>0</v>
      </c>
      <c r="F44" s="182">
        <f t="shared" si="0"/>
        <v>0</v>
      </c>
      <c r="G44" s="269">
        <v>0</v>
      </c>
      <c r="H44" s="268" t="s">
        <v>146</v>
      </c>
    </row>
    <row r="45" spans="1:25" s="428" customFormat="1" ht="15.75">
      <c r="A45" s="317" t="s">
        <v>371</v>
      </c>
      <c r="B45" s="424" t="s">
        <v>349</v>
      </c>
      <c r="C45" s="318" t="s">
        <v>332</v>
      </c>
      <c r="D45" s="425">
        <f>D30</f>
        <v>1.9</v>
      </c>
      <c r="E45" s="425">
        <v>4.8559999999999999</v>
      </c>
      <c r="F45" s="426">
        <f t="shared" si="0"/>
        <v>2.956</v>
      </c>
      <c r="G45" s="427">
        <v>0</v>
      </c>
      <c r="H45" s="319" t="s">
        <v>146</v>
      </c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</row>
    <row r="46" spans="1:25" ht="15.75">
      <c r="A46" s="196" t="s">
        <v>372</v>
      </c>
      <c r="B46" s="197" t="s">
        <v>351</v>
      </c>
      <c r="C46" s="191" t="s">
        <v>332</v>
      </c>
      <c r="D46" s="415">
        <v>0</v>
      </c>
      <c r="E46" s="415">
        <v>0</v>
      </c>
      <c r="F46" s="182">
        <f t="shared" si="0"/>
        <v>0</v>
      </c>
      <c r="G46" s="269">
        <v>0</v>
      </c>
      <c r="H46" s="268" t="s">
        <v>146</v>
      </c>
    </row>
    <row r="47" spans="1:25" ht="15.75">
      <c r="A47" s="196" t="s">
        <v>373</v>
      </c>
      <c r="B47" s="197" t="s">
        <v>353</v>
      </c>
      <c r="C47" s="191" t="s">
        <v>332</v>
      </c>
      <c r="D47" s="415">
        <v>0</v>
      </c>
      <c r="E47" s="415">
        <v>0</v>
      </c>
      <c r="F47" s="182">
        <f t="shared" si="0"/>
        <v>0</v>
      </c>
      <c r="G47" s="269">
        <v>0</v>
      </c>
      <c r="H47" s="268" t="s">
        <v>146</v>
      </c>
    </row>
    <row r="48" spans="1:25" ht="31.5">
      <c r="A48" s="196" t="s">
        <v>374</v>
      </c>
      <c r="B48" s="197" t="s">
        <v>355</v>
      </c>
      <c r="C48" s="191" t="s">
        <v>332</v>
      </c>
      <c r="D48" s="415">
        <v>0</v>
      </c>
      <c r="E48" s="415">
        <v>0</v>
      </c>
      <c r="F48" s="182">
        <f t="shared" si="0"/>
        <v>0</v>
      </c>
      <c r="G48" s="269">
        <v>0</v>
      </c>
      <c r="H48" s="268" t="s">
        <v>146</v>
      </c>
    </row>
    <row r="49" spans="1:25" ht="15.75">
      <c r="A49" s="198" t="s">
        <v>375</v>
      </c>
      <c r="B49" s="200" t="s">
        <v>357</v>
      </c>
      <c r="C49" s="191" t="s">
        <v>332</v>
      </c>
      <c r="D49" s="415">
        <v>0</v>
      </c>
      <c r="E49" s="415">
        <v>0</v>
      </c>
      <c r="F49" s="182">
        <f t="shared" si="0"/>
        <v>0</v>
      </c>
      <c r="G49" s="269">
        <v>0</v>
      </c>
      <c r="H49" s="268" t="s">
        <v>146</v>
      </c>
    </row>
    <row r="50" spans="1:25" ht="15.75">
      <c r="A50" s="198" t="s">
        <v>376</v>
      </c>
      <c r="B50" s="200" t="s">
        <v>359</v>
      </c>
      <c r="C50" s="191" t="s">
        <v>332</v>
      </c>
      <c r="D50" s="415">
        <v>0</v>
      </c>
      <c r="E50" s="415">
        <v>0</v>
      </c>
      <c r="F50" s="182">
        <f t="shared" si="0"/>
        <v>0</v>
      </c>
      <c r="G50" s="269">
        <v>0</v>
      </c>
      <c r="H50" s="268" t="s">
        <v>146</v>
      </c>
    </row>
    <row r="51" spans="1:25" ht="15.75">
      <c r="A51" s="196" t="s">
        <v>377</v>
      </c>
      <c r="B51" s="197" t="s">
        <v>361</v>
      </c>
      <c r="C51" s="191" t="s">
        <v>332</v>
      </c>
      <c r="D51" s="415">
        <f>D36</f>
        <v>1.97</v>
      </c>
      <c r="E51" s="415">
        <v>4.7229999999999999</v>
      </c>
      <c r="F51" s="182">
        <f t="shared" si="0"/>
        <v>2.7530000000000001</v>
      </c>
      <c r="G51" s="269">
        <v>0</v>
      </c>
      <c r="H51" s="268" t="s">
        <v>146</v>
      </c>
    </row>
    <row r="52" spans="1:25" s="202" customFormat="1" ht="15.75">
      <c r="A52" s="193" t="s">
        <v>378</v>
      </c>
      <c r="B52" s="201" t="s">
        <v>379</v>
      </c>
      <c r="C52" s="193" t="s">
        <v>332</v>
      </c>
      <c r="D52" s="229">
        <f t="shared" ref="D52:E52" si="3">D53+D54+D59+D60</f>
        <v>42.00611</v>
      </c>
      <c r="E52" s="229">
        <f t="shared" si="3"/>
        <v>32.759</v>
      </c>
      <c r="F52" s="229">
        <f t="shared" si="0"/>
        <v>-9.2471099999999993</v>
      </c>
      <c r="G52" s="266">
        <f t="shared" si="1"/>
        <v>-0.22013726098417585</v>
      </c>
      <c r="H52" s="267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</row>
    <row r="53" spans="1:25" ht="15.75">
      <c r="A53" s="198" t="s">
        <v>365</v>
      </c>
      <c r="B53" s="200" t="s">
        <v>380</v>
      </c>
      <c r="C53" s="191" t="s">
        <v>332</v>
      </c>
      <c r="D53" s="415">
        <v>0</v>
      </c>
      <c r="E53" s="415">
        <v>0</v>
      </c>
      <c r="F53" s="182">
        <f t="shared" si="0"/>
        <v>0</v>
      </c>
      <c r="G53" s="269">
        <v>0</v>
      </c>
      <c r="H53" s="268" t="s">
        <v>146</v>
      </c>
    </row>
    <row r="54" spans="1:25" s="428" customFormat="1" ht="15.75">
      <c r="A54" s="431" t="s">
        <v>366</v>
      </c>
      <c r="B54" s="327" t="s">
        <v>381</v>
      </c>
      <c r="C54" s="318" t="s">
        <v>332</v>
      </c>
      <c r="D54" s="425">
        <f>D55</f>
        <v>32.75</v>
      </c>
      <c r="E54" s="425">
        <f>E55</f>
        <v>23.108999999999998</v>
      </c>
      <c r="F54" s="426">
        <f t="shared" si="0"/>
        <v>-9.6410000000000018</v>
      </c>
      <c r="G54" s="427">
        <f t="shared" si="1"/>
        <v>-0.29438167938931303</v>
      </c>
      <c r="H54" s="319" t="s">
        <v>146</v>
      </c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</row>
    <row r="55" spans="1:25" s="428" customFormat="1" ht="15.75">
      <c r="A55" s="318" t="s">
        <v>382</v>
      </c>
      <c r="B55" s="432" t="s">
        <v>383</v>
      </c>
      <c r="C55" s="318" t="s">
        <v>332</v>
      </c>
      <c r="D55" s="425">
        <v>32.75</v>
      </c>
      <c r="E55" s="425">
        <f>E56+1.267</f>
        <v>23.108999999999998</v>
      </c>
      <c r="F55" s="426">
        <f t="shared" si="0"/>
        <v>-9.6410000000000018</v>
      </c>
      <c r="G55" s="427">
        <f t="shared" si="1"/>
        <v>-0.29438167938931303</v>
      </c>
      <c r="H55" s="319" t="s">
        <v>146</v>
      </c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</row>
    <row r="56" spans="1:25" s="428" customFormat="1" ht="31.5">
      <c r="A56" s="318" t="s">
        <v>384</v>
      </c>
      <c r="B56" s="433" t="s">
        <v>385</v>
      </c>
      <c r="C56" s="318" t="s">
        <v>332</v>
      </c>
      <c r="D56" s="425">
        <v>31.65</v>
      </c>
      <c r="E56" s="425">
        <v>21.841999999999999</v>
      </c>
      <c r="F56" s="426">
        <f t="shared" si="0"/>
        <v>-9.8079999999999998</v>
      </c>
      <c r="G56" s="427">
        <f t="shared" si="1"/>
        <v>-0.30988941548183258</v>
      </c>
      <c r="H56" s="319" t="s">
        <v>146</v>
      </c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</row>
    <row r="57" spans="1:25" ht="15.75">
      <c r="A57" s="191" t="s">
        <v>386</v>
      </c>
      <c r="B57" s="204" t="s">
        <v>387</v>
      </c>
      <c r="C57" s="191" t="s">
        <v>332</v>
      </c>
      <c r="D57" s="415">
        <v>0</v>
      </c>
      <c r="E57" s="415">
        <v>0</v>
      </c>
      <c r="F57" s="182">
        <f t="shared" si="0"/>
        <v>0</v>
      </c>
      <c r="G57" s="269">
        <v>0</v>
      </c>
      <c r="H57" s="268" t="s">
        <v>146</v>
      </c>
    </row>
    <row r="58" spans="1:25" ht="15.75">
      <c r="A58" s="191" t="s">
        <v>388</v>
      </c>
      <c r="B58" s="203" t="s">
        <v>389</v>
      </c>
      <c r="C58" s="191" t="s">
        <v>332</v>
      </c>
      <c r="D58" s="415">
        <v>0</v>
      </c>
      <c r="E58" s="415">
        <v>0</v>
      </c>
      <c r="F58" s="182">
        <f t="shared" si="0"/>
        <v>0</v>
      </c>
      <c r="G58" s="269">
        <v>0</v>
      </c>
      <c r="H58" s="268" t="s">
        <v>146</v>
      </c>
    </row>
    <row r="59" spans="1:25" s="428" customFormat="1" ht="15.75">
      <c r="A59" s="431" t="s">
        <v>367</v>
      </c>
      <c r="B59" s="327" t="s">
        <v>390</v>
      </c>
      <c r="C59" s="318" t="s">
        <v>332</v>
      </c>
      <c r="D59" s="425">
        <v>4.0170599999999999</v>
      </c>
      <c r="E59" s="425">
        <v>4.3520000000000003</v>
      </c>
      <c r="F59" s="426">
        <f t="shared" si="0"/>
        <v>0.33494000000000046</v>
      </c>
      <c r="G59" s="427">
        <f>F59/D59</f>
        <v>8.3379386914808465E-2</v>
      </c>
      <c r="H59" s="319" t="s">
        <v>146</v>
      </c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</row>
    <row r="60" spans="1:25" s="428" customFormat="1" ht="15.75">
      <c r="A60" s="431" t="s">
        <v>391</v>
      </c>
      <c r="B60" s="327" t="s">
        <v>392</v>
      </c>
      <c r="C60" s="318" t="s">
        <v>332</v>
      </c>
      <c r="D60" s="425">
        <v>5.2390499999999998</v>
      </c>
      <c r="E60" s="425">
        <v>5.298</v>
      </c>
      <c r="F60" s="426">
        <f t="shared" si="0"/>
        <v>5.895000000000028E-2</v>
      </c>
      <c r="G60" s="427">
        <f t="shared" si="1"/>
        <v>1.1252039969078417E-2</v>
      </c>
      <c r="H60" s="319" t="s">
        <v>146</v>
      </c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</row>
    <row r="61" spans="1:25" s="202" customFormat="1" ht="15.75">
      <c r="A61" s="193" t="s">
        <v>393</v>
      </c>
      <c r="B61" s="201" t="s">
        <v>394</v>
      </c>
      <c r="C61" s="193" t="s">
        <v>332</v>
      </c>
      <c r="D61" s="434">
        <f>SUM(D62:D66)</f>
        <v>23.672190000000001</v>
      </c>
      <c r="E61" s="443">
        <f>SUM(E62:E66)</f>
        <v>41.144461</v>
      </c>
      <c r="F61" s="229">
        <f t="shared" si="0"/>
        <v>17.472270999999999</v>
      </c>
      <c r="G61" s="266">
        <f t="shared" si="1"/>
        <v>0.73809271554511846</v>
      </c>
      <c r="H61" s="267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</row>
    <row r="62" spans="1:25" ht="31.5">
      <c r="A62" s="198" t="s">
        <v>395</v>
      </c>
      <c r="B62" s="200" t="s">
        <v>396</v>
      </c>
      <c r="C62" s="191" t="s">
        <v>332</v>
      </c>
      <c r="D62" s="415">
        <v>0</v>
      </c>
      <c r="E62" s="415">
        <v>0</v>
      </c>
      <c r="F62" s="182">
        <f t="shared" si="0"/>
        <v>0</v>
      </c>
      <c r="G62" s="269" t="s">
        <v>146</v>
      </c>
      <c r="H62" s="270" t="s">
        <v>146</v>
      </c>
    </row>
    <row r="63" spans="1:25" s="428" customFormat="1" ht="31.5">
      <c r="A63" s="431" t="s">
        <v>397</v>
      </c>
      <c r="B63" s="327" t="s">
        <v>398</v>
      </c>
      <c r="C63" s="318" t="s">
        <v>332</v>
      </c>
      <c r="D63" s="425">
        <v>0</v>
      </c>
      <c r="E63" s="425">
        <v>0</v>
      </c>
      <c r="F63" s="426">
        <f t="shared" si="0"/>
        <v>0</v>
      </c>
      <c r="G63" s="427" t="s">
        <v>146</v>
      </c>
      <c r="H63" s="319" t="s">
        <v>146</v>
      </c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</row>
    <row r="64" spans="1:25" ht="15.75">
      <c r="A64" s="198" t="s">
        <v>399</v>
      </c>
      <c r="B64" s="200" t="s">
        <v>400</v>
      </c>
      <c r="C64" s="191" t="s">
        <v>332</v>
      </c>
      <c r="D64" s="415">
        <v>0</v>
      </c>
      <c r="E64" s="415">
        <v>0</v>
      </c>
      <c r="F64" s="182">
        <f t="shared" si="0"/>
        <v>0</v>
      </c>
      <c r="G64" s="269">
        <v>0</v>
      </c>
      <c r="H64" s="270" t="s">
        <v>146</v>
      </c>
    </row>
    <row r="65" spans="1:25" ht="15.75">
      <c r="A65" s="198" t="s">
        <v>401</v>
      </c>
      <c r="B65" s="200" t="s">
        <v>402</v>
      </c>
      <c r="C65" s="191" t="s">
        <v>332</v>
      </c>
      <c r="D65" s="415">
        <v>0</v>
      </c>
      <c r="E65" s="415">
        <v>0</v>
      </c>
      <c r="F65" s="182">
        <f t="shared" si="0"/>
        <v>0</v>
      </c>
      <c r="G65" s="269">
        <v>0</v>
      </c>
      <c r="H65" s="270" t="s">
        <v>146</v>
      </c>
    </row>
    <row r="66" spans="1:25" s="428" customFormat="1" ht="15.75">
      <c r="A66" s="431" t="s">
        <v>403</v>
      </c>
      <c r="B66" s="327" t="s">
        <v>404</v>
      </c>
      <c r="C66" s="318" t="s">
        <v>332</v>
      </c>
      <c r="D66" s="425">
        <f>12.51619+11.156</f>
        <v>23.672190000000001</v>
      </c>
      <c r="E66" s="425">
        <f>12.68684+28.457621</f>
        <v>41.144461</v>
      </c>
      <c r="F66" s="426">
        <f t="shared" si="0"/>
        <v>17.472270999999999</v>
      </c>
      <c r="G66" s="427">
        <f t="shared" si="1"/>
        <v>0.73809271554511846</v>
      </c>
      <c r="H66" s="319" t="s">
        <v>146</v>
      </c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</row>
    <row r="67" spans="1:25" s="202" customFormat="1" ht="15.75">
      <c r="A67" s="193" t="s">
        <v>405</v>
      </c>
      <c r="B67" s="201" t="s">
        <v>406</v>
      </c>
      <c r="C67" s="193" t="s">
        <v>332</v>
      </c>
      <c r="D67" s="229">
        <f>47.72446+12.47501</f>
        <v>60.199469999999998</v>
      </c>
      <c r="E67" s="229">
        <f>54.43679+14.15407</f>
        <v>68.590860000000006</v>
      </c>
      <c r="F67" s="229">
        <f t="shared" si="0"/>
        <v>8.3913900000000083</v>
      </c>
      <c r="G67" s="266">
        <f t="shared" si="1"/>
        <v>0.13939308768000797</v>
      </c>
      <c r="H67" s="267" t="s">
        <v>146</v>
      </c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</row>
    <row r="68" spans="1:25" s="202" customFormat="1" ht="15.75">
      <c r="A68" s="193" t="s">
        <v>407</v>
      </c>
      <c r="B68" s="201" t="s">
        <v>408</v>
      </c>
      <c r="C68" s="193" t="s">
        <v>332</v>
      </c>
      <c r="D68" s="229">
        <v>12.44089</v>
      </c>
      <c r="E68" s="229">
        <v>15.5764</v>
      </c>
      <c r="F68" s="229">
        <f t="shared" si="0"/>
        <v>3.13551</v>
      </c>
      <c r="G68" s="266">
        <f t="shared" si="1"/>
        <v>0.25203261181474962</v>
      </c>
      <c r="H68" s="267" t="s">
        <v>146</v>
      </c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</row>
    <row r="69" spans="1:25" s="202" customFormat="1" ht="15.75">
      <c r="A69" s="193" t="s">
        <v>409</v>
      </c>
      <c r="B69" s="201" t="s">
        <v>410</v>
      </c>
      <c r="C69" s="193" t="s">
        <v>332</v>
      </c>
      <c r="D69" s="229">
        <f t="shared" ref="D69:E69" si="4">SUM(D70:D71)</f>
        <v>6.1354700000000006</v>
      </c>
      <c r="E69" s="229">
        <f t="shared" si="4"/>
        <v>3.4936599999999998</v>
      </c>
      <c r="F69" s="229">
        <f t="shared" si="0"/>
        <v>-2.6418100000000009</v>
      </c>
      <c r="G69" s="266">
        <f t="shared" si="1"/>
        <v>-0.4305798903751466</v>
      </c>
      <c r="H69" s="267" t="s">
        <v>146</v>
      </c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</row>
    <row r="70" spans="1:25" ht="15.75">
      <c r="A70" s="198" t="s">
        <v>411</v>
      </c>
      <c r="B70" s="327" t="s">
        <v>412</v>
      </c>
      <c r="C70" s="191" t="s">
        <v>332</v>
      </c>
      <c r="D70" s="415">
        <v>5.5923600000000002</v>
      </c>
      <c r="E70" s="415">
        <v>3.2743899999999999</v>
      </c>
      <c r="F70" s="182">
        <f t="shared" si="0"/>
        <v>-2.3179700000000003</v>
      </c>
      <c r="G70" s="269">
        <f t="shared" si="1"/>
        <v>-0.41448869529143334</v>
      </c>
      <c r="H70" s="270" t="s">
        <v>146</v>
      </c>
    </row>
    <row r="71" spans="1:25" ht="15.75">
      <c r="A71" s="198" t="s">
        <v>413</v>
      </c>
      <c r="B71" s="327" t="s">
        <v>414</v>
      </c>
      <c r="C71" s="191" t="s">
        <v>332</v>
      </c>
      <c r="D71" s="415">
        <f>0.04107+0.50204</f>
        <v>0.54311000000000009</v>
      </c>
      <c r="E71" s="415">
        <f>0.20227+0.017</f>
        <v>0.21927000000000002</v>
      </c>
      <c r="F71" s="182">
        <f t="shared" si="0"/>
        <v>-0.32384000000000007</v>
      </c>
      <c r="G71" s="269">
        <f t="shared" si="1"/>
        <v>-0.59626963230284846</v>
      </c>
      <c r="H71" s="270" t="s">
        <v>146</v>
      </c>
    </row>
    <row r="72" spans="1:25" s="202" customFormat="1" ht="15.75">
      <c r="A72" s="193" t="s">
        <v>415</v>
      </c>
      <c r="B72" s="201" t="s">
        <v>416</v>
      </c>
      <c r="C72" s="193" t="s">
        <v>332</v>
      </c>
      <c r="D72" s="229">
        <f t="shared" ref="D72:E72" si="5">SUM(D73:D75)</f>
        <v>9.2957299999999812</v>
      </c>
      <c r="E72" s="229">
        <f t="shared" si="5"/>
        <v>8.5476189999999708</v>
      </c>
      <c r="F72" s="229">
        <f t="shared" si="0"/>
        <v>-0.74811100000001041</v>
      </c>
      <c r="G72" s="266">
        <f>F72/D72</f>
        <v>-8.0478994118806366E-2</v>
      </c>
      <c r="H72" s="267" t="s">
        <v>146</v>
      </c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</row>
    <row r="73" spans="1:25" ht="15.75">
      <c r="A73" s="198" t="s">
        <v>417</v>
      </c>
      <c r="B73" s="327" t="s">
        <v>418</v>
      </c>
      <c r="C73" s="191" t="s">
        <v>332</v>
      </c>
      <c r="D73" s="182">
        <f>D43-D52-D61-D67-D68-D69</f>
        <v>9.0283699999999811</v>
      </c>
      <c r="E73" s="182">
        <f>E37-E52-E61-E67-E68-E69</f>
        <v>8.4116189999999715</v>
      </c>
      <c r="F73" s="182">
        <f t="shared" si="0"/>
        <v>-0.6167510000000096</v>
      </c>
      <c r="G73" s="269">
        <v>0</v>
      </c>
      <c r="H73" s="270" t="s">
        <v>146</v>
      </c>
    </row>
    <row r="74" spans="1:25" ht="15.75">
      <c r="A74" s="198" t="s">
        <v>419</v>
      </c>
      <c r="B74" s="327" t="s">
        <v>420</v>
      </c>
      <c r="C74" s="191" t="s">
        <v>332</v>
      </c>
      <c r="D74" s="182">
        <v>0.26735999999999999</v>
      </c>
      <c r="E74" s="182">
        <v>0.13600000000000001</v>
      </c>
      <c r="F74" s="182">
        <f t="shared" si="0"/>
        <v>-0.13135999999999998</v>
      </c>
      <c r="G74" s="269">
        <f t="shared" si="1"/>
        <v>-0.49132256134051461</v>
      </c>
      <c r="H74" s="270" t="s">
        <v>146</v>
      </c>
    </row>
    <row r="75" spans="1:25" ht="15.75">
      <c r="A75" s="198" t="s">
        <v>421</v>
      </c>
      <c r="B75" s="327" t="s">
        <v>422</v>
      </c>
      <c r="C75" s="191" t="s">
        <v>332</v>
      </c>
      <c r="D75" s="182">
        <v>0</v>
      </c>
      <c r="E75" s="182">
        <v>0</v>
      </c>
      <c r="F75" s="182">
        <f t="shared" si="0"/>
        <v>0</v>
      </c>
      <c r="G75" s="269">
        <v>0</v>
      </c>
      <c r="H75" s="270" t="s">
        <v>146</v>
      </c>
    </row>
    <row r="76" spans="1:25" s="202" customFormat="1" ht="15.75">
      <c r="A76" s="193" t="s">
        <v>423</v>
      </c>
      <c r="B76" s="201" t="s">
        <v>424</v>
      </c>
      <c r="C76" s="193" t="s">
        <v>332</v>
      </c>
      <c r="D76" s="229">
        <f t="shared" ref="D76:E76" si="6">SUM(D77:D79)</f>
        <v>0</v>
      </c>
      <c r="E76" s="229">
        <f t="shared" si="6"/>
        <v>0</v>
      </c>
      <c r="F76" s="229">
        <f t="shared" si="0"/>
        <v>0</v>
      </c>
      <c r="G76" s="266">
        <v>0</v>
      </c>
      <c r="H76" s="267" t="s">
        <v>146</v>
      </c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</row>
    <row r="77" spans="1:25" ht="15.75">
      <c r="A77" s="198" t="s">
        <v>425</v>
      </c>
      <c r="B77" s="327" t="s">
        <v>426</v>
      </c>
      <c r="C77" s="191" t="s">
        <v>332</v>
      </c>
      <c r="D77" s="182">
        <v>0</v>
      </c>
      <c r="E77" s="182">
        <v>0</v>
      </c>
      <c r="F77" s="182">
        <f t="shared" si="0"/>
        <v>0</v>
      </c>
      <c r="G77" s="269">
        <v>0</v>
      </c>
      <c r="H77" s="270" t="s">
        <v>146</v>
      </c>
    </row>
    <row r="78" spans="1:25" ht="15.75">
      <c r="A78" s="198" t="s">
        <v>427</v>
      </c>
      <c r="B78" s="327" t="s">
        <v>428</v>
      </c>
      <c r="C78" s="191" t="s">
        <v>332</v>
      </c>
      <c r="D78" s="182">
        <v>0</v>
      </c>
      <c r="E78" s="182">
        <v>0</v>
      </c>
      <c r="F78" s="182">
        <f t="shared" si="0"/>
        <v>0</v>
      </c>
      <c r="G78" s="269">
        <v>0</v>
      </c>
      <c r="H78" s="270" t="s">
        <v>146</v>
      </c>
    </row>
    <row r="79" spans="1:25" ht="15.75">
      <c r="A79" s="198" t="s">
        <v>429</v>
      </c>
      <c r="B79" s="327" t="s">
        <v>430</v>
      </c>
      <c r="C79" s="191" t="s">
        <v>332</v>
      </c>
      <c r="D79" s="182">
        <v>0</v>
      </c>
      <c r="E79" s="182">
        <v>0</v>
      </c>
      <c r="F79" s="182">
        <f t="shared" si="0"/>
        <v>0</v>
      </c>
      <c r="G79" s="269">
        <v>0</v>
      </c>
      <c r="H79" s="270" t="s">
        <v>146</v>
      </c>
    </row>
    <row r="80" spans="1:25" s="202" customFormat="1" ht="15.75">
      <c r="A80" s="193" t="s">
        <v>431</v>
      </c>
      <c r="B80" s="194" t="s">
        <v>432</v>
      </c>
      <c r="C80" s="193" t="s">
        <v>332</v>
      </c>
      <c r="D80" s="229">
        <f t="shared" ref="D80:E94" si="7">D22-D37</f>
        <v>0</v>
      </c>
      <c r="E80" s="229">
        <f>E22-E37</f>
        <v>11.079999999999984</v>
      </c>
      <c r="F80" s="229">
        <f t="shared" si="0"/>
        <v>11.079999999999984</v>
      </c>
      <c r="G80" s="266" t="e">
        <f t="shared" si="1"/>
        <v>#DIV/0!</v>
      </c>
      <c r="H80" s="267" t="s">
        <v>146</v>
      </c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</row>
    <row r="81" spans="1:25" ht="31.5">
      <c r="A81" s="196" t="s">
        <v>433</v>
      </c>
      <c r="B81" s="216" t="s">
        <v>335</v>
      </c>
      <c r="C81" s="191" t="s">
        <v>332</v>
      </c>
      <c r="D81" s="415">
        <f t="shared" si="7"/>
        <v>0</v>
      </c>
      <c r="E81" s="415">
        <f t="shared" si="7"/>
        <v>0</v>
      </c>
      <c r="F81" s="182">
        <f t="shared" si="0"/>
        <v>0</v>
      </c>
      <c r="G81" s="269">
        <v>0</v>
      </c>
      <c r="H81" s="270" t="s">
        <v>146</v>
      </c>
    </row>
    <row r="82" spans="1:25" ht="31.5">
      <c r="A82" s="198" t="s">
        <v>434</v>
      </c>
      <c r="B82" s="200" t="s">
        <v>337</v>
      </c>
      <c r="C82" s="191" t="s">
        <v>332</v>
      </c>
      <c r="D82" s="415">
        <f t="shared" si="7"/>
        <v>0</v>
      </c>
      <c r="E82" s="415">
        <f t="shared" si="7"/>
        <v>0</v>
      </c>
      <c r="F82" s="182">
        <f t="shared" si="0"/>
        <v>0</v>
      </c>
      <c r="G82" s="269">
        <v>0</v>
      </c>
      <c r="H82" s="270" t="s">
        <v>146</v>
      </c>
    </row>
    <row r="83" spans="1:25" ht="31.5">
      <c r="A83" s="198" t="s">
        <v>435</v>
      </c>
      <c r="B83" s="200" t="s">
        <v>339</v>
      </c>
      <c r="C83" s="191" t="s">
        <v>332</v>
      </c>
      <c r="D83" s="415">
        <f t="shared" si="7"/>
        <v>0</v>
      </c>
      <c r="E83" s="415">
        <f t="shared" si="7"/>
        <v>0</v>
      </c>
      <c r="F83" s="182">
        <f t="shared" si="0"/>
        <v>0</v>
      </c>
      <c r="G83" s="269">
        <v>0</v>
      </c>
      <c r="H83" s="270" t="s">
        <v>146</v>
      </c>
    </row>
    <row r="84" spans="1:25" ht="31.5">
      <c r="A84" s="198" t="s">
        <v>436</v>
      </c>
      <c r="B84" s="200" t="s">
        <v>341</v>
      </c>
      <c r="C84" s="191" t="s">
        <v>332</v>
      </c>
      <c r="D84" s="415">
        <f t="shared" si="7"/>
        <v>0</v>
      </c>
      <c r="E84" s="415">
        <f t="shared" si="7"/>
        <v>0</v>
      </c>
      <c r="F84" s="182">
        <f t="shared" si="0"/>
        <v>0</v>
      </c>
      <c r="G84" s="269">
        <v>0</v>
      </c>
      <c r="H84" s="270" t="s">
        <v>146</v>
      </c>
    </row>
    <row r="85" spans="1:25" ht="15.75">
      <c r="A85" s="196" t="s">
        <v>437</v>
      </c>
      <c r="B85" s="197" t="s">
        <v>343</v>
      </c>
      <c r="C85" s="191" t="s">
        <v>332</v>
      </c>
      <c r="D85" s="415">
        <f t="shared" si="7"/>
        <v>0</v>
      </c>
      <c r="E85" s="415">
        <f t="shared" si="7"/>
        <v>0</v>
      </c>
      <c r="F85" s="182">
        <f t="shared" si="0"/>
        <v>0</v>
      </c>
      <c r="G85" s="269">
        <v>0</v>
      </c>
      <c r="H85" s="270" t="s">
        <v>146</v>
      </c>
    </row>
    <row r="86" spans="1:25" s="441" customFormat="1" ht="15.75">
      <c r="A86" s="436" t="s">
        <v>438</v>
      </c>
      <c r="B86" s="435" t="s">
        <v>345</v>
      </c>
      <c r="C86" s="437" t="s">
        <v>332</v>
      </c>
      <c r="D86" s="438">
        <f t="shared" si="7"/>
        <v>0</v>
      </c>
      <c r="E86" s="438">
        <f>E28-E43</f>
        <v>-2.8569999999999993</v>
      </c>
      <c r="F86" s="439">
        <f t="shared" si="0"/>
        <v>-2.8569999999999993</v>
      </c>
      <c r="G86" s="269">
        <v>0</v>
      </c>
      <c r="H86" s="440" t="s">
        <v>146</v>
      </c>
      <c r="J86" s="442"/>
      <c r="K86" s="442"/>
      <c r="L86" s="442"/>
      <c r="M86" s="442"/>
      <c r="N86" s="442"/>
      <c r="O86" s="442"/>
      <c r="P86" s="442"/>
      <c r="Q86" s="442"/>
      <c r="R86" s="442"/>
      <c r="S86" s="442"/>
      <c r="T86" s="442"/>
      <c r="U86" s="442"/>
      <c r="V86" s="442"/>
      <c r="W86" s="442"/>
      <c r="X86" s="442"/>
      <c r="Y86" s="442"/>
    </row>
    <row r="87" spans="1:25" ht="15.75">
      <c r="A87" s="196" t="s">
        <v>439</v>
      </c>
      <c r="B87" s="197" t="s">
        <v>347</v>
      </c>
      <c r="C87" s="191" t="s">
        <v>332</v>
      </c>
      <c r="D87" s="415">
        <f t="shared" si="7"/>
        <v>0</v>
      </c>
      <c r="E87" s="415">
        <f t="shared" si="7"/>
        <v>0</v>
      </c>
      <c r="F87" s="182">
        <f t="shared" ref="F87:F150" si="8">E87-D87</f>
        <v>0</v>
      </c>
      <c r="G87" s="269">
        <v>0</v>
      </c>
      <c r="H87" s="270" t="s">
        <v>146</v>
      </c>
    </row>
    <row r="88" spans="1:25" s="441" customFormat="1" ht="15.75">
      <c r="A88" s="436" t="s">
        <v>440</v>
      </c>
      <c r="B88" s="435" t="s">
        <v>349</v>
      </c>
      <c r="C88" s="437" t="s">
        <v>332</v>
      </c>
      <c r="D88" s="438">
        <f t="shared" si="7"/>
        <v>0</v>
      </c>
      <c r="E88" s="438">
        <f t="shared" si="7"/>
        <v>15.904999999999999</v>
      </c>
      <c r="F88" s="439">
        <f t="shared" si="8"/>
        <v>15.904999999999999</v>
      </c>
      <c r="G88" s="269">
        <v>0</v>
      </c>
      <c r="H88" s="440" t="s">
        <v>146</v>
      </c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</row>
    <row r="89" spans="1:25" ht="15.75">
      <c r="A89" s="196" t="s">
        <v>441</v>
      </c>
      <c r="B89" s="197" t="s">
        <v>351</v>
      </c>
      <c r="C89" s="191" t="s">
        <v>332</v>
      </c>
      <c r="D89" s="415">
        <f t="shared" si="7"/>
        <v>0</v>
      </c>
      <c r="E89" s="415">
        <f t="shared" si="7"/>
        <v>0</v>
      </c>
      <c r="F89" s="182">
        <f t="shared" si="8"/>
        <v>0</v>
      </c>
      <c r="G89" s="269">
        <v>0</v>
      </c>
      <c r="H89" s="270" t="s">
        <v>146</v>
      </c>
    </row>
    <row r="90" spans="1:25" ht="15.75">
      <c r="A90" s="196" t="s">
        <v>442</v>
      </c>
      <c r="B90" s="197" t="s">
        <v>353</v>
      </c>
      <c r="C90" s="191" t="s">
        <v>332</v>
      </c>
      <c r="D90" s="415">
        <f t="shared" si="7"/>
        <v>0</v>
      </c>
      <c r="E90" s="415">
        <f t="shared" si="7"/>
        <v>0</v>
      </c>
      <c r="F90" s="182">
        <f t="shared" si="8"/>
        <v>0</v>
      </c>
      <c r="G90" s="269">
        <v>0</v>
      </c>
      <c r="H90" s="270" t="s">
        <v>146</v>
      </c>
    </row>
    <row r="91" spans="1:25" ht="31.5">
      <c r="A91" s="196" t="s">
        <v>443</v>
      </c>
      <c r="B91" s="197" t="s">
        <v>355</v>
      </c>
      <c r="C91" s="191" t="s">
        <v>332</v>
      </c>
      <c r="D91" s="415">
        <f t="shared" si="7"/>
        <v>0</v>
      </c>
      <c r="E91" s="415">
        <f t="shared" si="7"/>
        <v>0</v>
      </c>
      <c r="F91" s="182">
        <f t="shared" si="8"/>
        <v>0</v>
      </c>
      <c r="G91" s="269">
        <v>0</v>
      </c>
      <c r="H91" s="270" t="s">
        <v>146</v>
      </c>
    </row>
    <row r="92" spans="1:25" ht="15.75">
      <c r="A92" s="198" t="s">
        <v>444</v>
      </c>
      <c r="B92" s="200" t="s">
        <v>357</v>
      </c>
      <c r="C92" s="191" t="s">
        <v>332</v>
      </c>
      <c r="D92" s="415">
        <f t="shared" si="7"/>
        <v>0</v>
      </c>
      <c r="E92" s="415">
        <f t="shared" si="7"/>
        <v>0</v>
      </c>
      <c r="F92" s="182">
        <f t="shared" si="8"/>
        <v>0</v>
      </c>
      <c r="G92" s="269">
        <v>0</v>
      </c>
      <c r="H92" s="270" t="s">
        <v>146</v>
      </c>
    </row>
    <row r="93" spans="1:25" ht="15.75">
      <c r="A93" s="198" t="s">
        <v>445</v>
      </c>
      <c r="B93" s="200" t="s">
        <v>359</v>
      </c>
      <c r="C93" s="191" t="s">
        <v>332</v>
      </c>
      <c r="D93" s="415">
        <f t="shared" si="7"/>
        <v>0</v>
      </c>
      <c r="E93" s="415">
        <f t="shared" si="7"/>
        <v>0</v>
      </c>
      <c r="F93" s="182">
        <f t="shared" si="8"/>
        <v>0</v>
      </c>
      <c r="G93" s="269">
        <v>0</v>
      </c>
      <c r="H93" s="270" t="s">
        <v>146</v>
      </c>
    </row>
    <row r="94" spans="1:25" s="441" customFormat="1" ht="15.75">
      <c r="A94" s="436" t="s">
        <v>446</v>
      </c>
      <c r="B94" s="435" t="s">
        <v>361</v>
      </c>
      <c r="C94" s="437" t="s">
        <v>332</v>
      </c>
      <c r="D94" s="438">
        <f t="shared" si="7"/>
        <v>0</v>
      </c>
      <c r="E94" s="438">
        <f t="shared" si="7"/>
        <v>-1.968</v>
      </c>
      <c r="F94" s="439">
        <f t="shared" si="8"/>
        <v>-1.968</v>
      </c>
      <c r="G94" s="269">
        <v>0</v>
      </c>
      <c r="H94" s="440" t="s">
        <v>146</v>
      </c>
      <c r="J94" s="442"/>
      <c r="K94" s="442"/>
      <c r="L94" s="442"/>
      <c r="M94" s="442"/>
      <c r="N94" s="442"/>
      <c r="O94" s="442"/>
      <c r="P94" s="442"/>
      <c r="Q94" s="442"/>
      <c r="R94" s="442"/>
      <c r="S94" s="442"/>
      <c r="T94" s="442"/>
      <c r="U94" s="442"/>
      <c r="V94" s="442"/>
      <c r="W94" s="442"/>
      <c r="X94" s="442"/>
      <c r="Y94" s="442"/>
    </row>
    <row r="95" spans="1:25" s="202" customFormat="1" ht="15.75">
      <c r="A95" s="193" t="s">
        <v>447</v>
      </c>
      <c r="B95" s="194" t="s">
        <v>448</v>
      </c>
      <c r="C95" s="193" t="s">
        <v>332</v>
      </c>
      <c r="D95" s="444">
        <f t="shared" ref="D95:E95" si="9">D96-D102</f>
        <v>0</v>
      </c>
      <c r="E95" s="414">
        <f t="shared" si="9"/>
        <v>0</v>
      </c>
      <c r="F95" s="229">
        <f t="shared" si="8"/>
        <v>0</v>
      </c>
      <c r="G95" s="269">
        <v>0</v>
      </c>
      <c r="H95" s="267" t="s">
        <v>146</v>
      </c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</row>
    <row r="96" spans="1:25" ht="15.75">
      <c r="A96" s="205" t="s">
        <v>449</v>
      </c>
      <c r="B96" s="206" t="s">
        <v>450</v>
      </c>
      <c r="C96" s="207" t="s">
        <v>332</v>
      </c>
      <c r="D96" s="415">
        <f t="shared" ref="D96:E96" si="10">SUM(D97:D101)</f>
        <v>0</v>
      </c>
      <c r="E96" s="415">
        <f t="shared" si="10"/>
        <v>0</v>
      </c>
      <c r="F96" s="271">
        <f t="shared" si="8"/>
        <v>0</v>
      </c>
      <c r="G96" s="269">
        <v>0</v>
      </c>
      <c r="H96" s="270" t="s">
        <v>146</v>
      </c>
    </row>
    <row r="97" spans="1:25" ht="15.75">
      <c r="A97" s="198" t="s">
        <v>451</v>
      </c>
      <c r="B97" s="200" t="s">
        <v>452</v>
      </c>
      <c r="C97" s="191" t="s">
        <v>332</v>
      </c>
      <c r="D97" s="415">
        <v>0</v>
      </c>
      <c r="E97" s="415">
        <v>0</v>
      </c>
      <c r="F97" s="182">
        <f t="shared" si="8"/>
        <v>0</v>
      </c>
      <c r="G97" s="269">
        <v>0</v>
      </c>
      <c r="H97" s="270" t="s">
        <v>146</v>
      </c>
    </row>
    <row r="98" spans="1:25" ht="15.75">
      <c r="A98" s="198" t="s">
        <v>453</v>
      </c>
      <c r="B98" s="200" t="s">
        <v>454</v>
      </c>
      <c r="C98" s="191" t="s">
        <v>332</v>
      </c>
      <c r="D98" s="415">
        <v>0</v>
      </c>
      <c r="E98" s="415">
        <v>0</v>
      </c>
      <c r="F98" s="182">
        <f t="shared" si="8"/>
        <v>0</v>
      </c>
      <c r="G98" s="269">
        <v>0</v>
      </c>
      <c r="H98" s="270" t="s">
        <v>146</v>
      </c>
    </row>
    <row r="99" spans="1:25" ht="15.75">
      <c r="A99" s="198" t="s">
        <v>455</v>
      </c>
      <c r="B99" s="200" t="s">
        <v>456</v>
      </c>
      <c r="C99" s="191" t="s">
        <v>332</v>
      </c>
      <c r="D99" s="415">
        <v>0</v>
      </c>
      <c r="E99" s="415">
        <v>0</v>
      </c>
      <c r="F99" s="182">
        <f t="shared" si="8"/>
        <v>0</v>
      </c>
      <c r="G99" s="269">
        <v>0</v>
      </c>
      <c r="H99" s="270" t="s">
        <v>146</v>
      </c>
    </row>
    <row r="100" spans="1:25" ht="15.75">
      <c r="A100" s="191" t="s">
        <v>457</v>
      </c>
      <c r="B100" s="203" t="s">
        <v>458</v>
      </c>
      <c r="C100" s="191" t="s">
        <v>332</v>
      </c>
      <c r="D100" s="415">
        <v>0</v>
      </c>
      <c r="E100" s="415">
        <v>0</v>
      </c>
      <c r="F100" s="182">
        <f t="shared" si="8"/>
        <v>0</v>
      </c>
      <c r="G100" s="269">
        <v>0</v>
      </c>
      <c r="H100" s="270" t="s">
        <v>146</v>
      </c>
    </row>
    <row r="101" spans="1:25" ht="15.75">
      <c r="A101" s="198" t="s">
        <v>459</v>
      </c>
      <c r="B101" s="200" t="s">
        <v>460</v>
      </c>
      <c r="C101" s="191" t="s">
        <v>332</v>
      </c>
      <c r="D101" s="415">
        <v>0</v>
      </c>
      <c r="E101" s="415">
        <v>0</v>
      </c>
      <c r="F101" s="182">
        <f t="shared" si="8"/>
        <v>0</v>
      </c>
      <c r="G101" s="269">
        <v>0</v>
      </c>
      <c r="H101" s="270" t="s">
        <v>146</v>
      </c>
    </row>
    <row r="102" spans="1:25" ht="15.75">
      <c r="A102" s="205" t="s">
        <v>461</v>
      </c>
      <c r="B102" s="206" t="s">
        <v>416</v>
      </c>
      <c r="C102" s="207" t="s">
        <v>332</v>
      </c>
      <c r="D102" s="415">
        <f t="shared" ref="D102:E102" si="11">SUM(D103:D107)</f>
        <v>0</v>
      </c>
      <c r="E102" s="415">
        <f t="shared" si="11"/>
        <v>0</v>
      </c>
      <c r="F102" s="271">
        <f t="shared" si="8"/>
        <v>0</v>
      </c>
      <c r="G102" s="269">
        <v>0</v>
      </c>
      <c r="H102" s="270" t="s">
        <v>146</v>
      </c>
    </row>
    <row r="103" spans="1:25" ht="15.75">
      <c r="A103" s="198" t="s">
        <v>462</v>
      </c>
      <c r="B103" s="200" t="s">
        <v>463</v>
      </c>
      <c r="C103" s="191" t="s">
        <v>332</v>
      </c>
      <c r="D103" s="415">
        <v>0</v>
      </c>
      <c r="E103" s="415">
        <v>0</v>
      </c>
      <c r="F103" s="182">
        <f t="shared" si="8"/>
        <v>0</v>
      </c>
      <c r="G103" s="269">
        <v>0</v>
      </c>
      <c r="H103" s="270" t="s">
        <v>146</v>
      </c>
    </row>
    <row r="104" spans="1:25" ht="15.75">
      <c r="A104" s="198" t="s">
        <v>464</v>
      </c>
      <c r="B104" s="200" t="s">
        <v>465</v>
      </c>
      <c r="C104" s="191" t="s">
        <v>332</v>
      </c>
      <c r="D104" s="415">
        <v>0</v>
      </c>
      <c r="E104" s="415">
        <v>0</v>
      </c>
      <c r="F104" s="182">
        <f t="shared" si="8"/>
        <v>0</v>
      </c>
      <c r="G104" s="269">
        <v>0</v>
      </c>
      <c r="H104" s="270" t="s">
        <v>146</v>
      </c>
    </row>
    <row r="105" spans="1:25" ht="15.75">
      <c r="A105" s="198" t="s">
        <v>466</v>
      </c>
      <c r="B105" s="200" t="s">
        <v>467</v>
      </c>
      <c r="C105" s="191" t="s">
        <v>332</v>
      </c>
      <c r="D105" s="415">
        <v>0</v>
      </c>
      <c r="E105" s="415">
        <v>0</v>
      </c>
      <c r="F105" s="182">
        <f t="shared" si="8"/>
        <v>0</v>
      </c>
      <c r="G105" s="269">
        <v>0</v>
      </c>
      <c r="H105" s="270" t="s">
        <v>146</v>
      </c>
    </row>
    <row r="106" spans="1:25" ht="15.75">
      <c r="A106" s="191" t="s">
        <v>468</v>
      </c>
      <c r="B106" s="203" t="s">
        <v>458</v>
      </c>
      <c r="C106" s="191" t="s">
        <v>332</v>
      </c>
      <c r="D106" s="415">
        <v>0</v>
      </c>
      <c r="E106" s="415">
        <v>0</v>
      </c>
      <c r="F106" s="182">
        <f t="shared" si="8"/>
        <v>0</v>
      </c>
      <c r="G106" s="269">
        <v>0</v>
      </c>
      <c r="H106" s="270" t="s">
        <v>146</v>
      </c>
    </row>
    <row r="107" spans="1:25" ht="15.75">
      <c r="A107" s="198" t="s">
        <v>469</v>
      </c>
      <c r="B107" s="200" t="s">
        <v>470</v>
      </c>
      <c r="C107" s="191" t="s">
        <v>332</v>
      </c>
      <c r="D107" s="415">
        <v>0</v>
      </c>
      <c r="E107" s="415">
        <v>0</v>
      </c>
      <c r="F107" s="182">
        <f t="shared" si="8"/>
        <v>0</v>
      </c>
      <c r="G107" s="269">
        <v>0</v>
      </c>
      <c r="H107" s="270" t="s">
        <v>146</v>
      </c>
    </row>
    <row r="108" spans="1:25" s="202" customFormat="1" ht="31.5">
      <c r="A108" s="193" t="s">
        <v>471</v>
      </c>
      <c r="B108" s="194" t="s">
        <v>472</v>
      </c>
      <c r="C108" s="193" t="s">
        <v>332</v>
      </c>
      <c r="D108" s="444">
        <f>D80+D95</f>
        <v>0</v>
      </c>
      <c r="E108" s="414">
        <f>E80+E95</f>
        <v>11.079999999999984</v>
      </c>
      <c r="F108" s="229">
        <f t="shared" si="8"/>
        <v>11.079999999999984</v>
      </c>
      <c r="G108" s="269">
        <v>0</v>
      </c>
      <c r="H108" s="267" t="s">
        <v>146</v>
      </c>
      <c r="I108" s="208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40"/>
      <c r="X108" s="340"/>
      <c r="Y108" s="340"/>
    </row>
    <row r="109" spans="1:25" ht="31.5">
      <c r="A109" s="196" t="s">
        <v>473</v>
      </c>
      <c r="B109" s="197" t="s">
        <v>474</v>
      </c>
      <c r="C109" s="191" t="s">
        <v>332</v>
      </c>
      <c r="D109" s="415">
        <v>0</v>
      </c>
      <c r="E109" s="415">
        <v>0</v>
      </c>
      <c r="F109" s="182">
        <f t="shared" si="8"/>
        <v>0</v>
      </c>
      <c r="G109" s="269">
        <v>0</v>
      </c>
      <c r="H109" s="270" t="s">
        <v>146</v>
      </c>
    </row>
    <row r="110" spans="1:25" ht="31.5">
      <c r="A110" s="198" t="s">
        <v>475</v>
      </c>
      <c r="B110" s="200" t="s">
        <v>337</v>
      </c>
      <c r="C110" s="191" t="s">
        <v>332</v>
      </c>
      <c r="D110" s="415">
        <v>0</v>
      </c>
      <c r="E110" s="415">
        <v>0</v>
      </c>
      <c r="F110" s="182">
        <f t="shared" si="8"/>
        <v>0</v>
      </c>
      <c r="G110" s="269">
        <v>0</v>
      </c>
      <c r="H110" s="270" t="s">
        <v>146</v>
      </c>
    </row>
    <row r="111" spans="1:25" ht="31.5">
      <c r="A111" s="198" t="s">
        <v>476</v>
      </c>
      <c r="B111" s="200" t="s">
        <v>339</v>
      </c>
      <c r="C111" s="191" t="s">
        <v>332</v>
      </c>
      <c r="D111" s="415">
        <v>0</v>
      </c>
      <c r="E111" s="415">
        <v>0</v>
      </c>
      <c r="F111" s="182">
        <f t="shared" si="8"/>
        <v>0</v>
      </c>
      <c r="G111" s="269">
        <v>0</v>
      </c>
      <c r="H111" s="270" t="s">
        <v>146</v>
      </c>
    </row>
    <row r="112" spans="1:25" ht="31.5">
      <c r="A112" s="198" t="s">
        <v>477</v>
      </c>
      <c r="B112" s="200" t="s">
        <v>341</v>
      </c>
      <c r="C112" s="191" t="s">
        <v>332</v>
      </c>
      <c r="D112" s="415">
        <v>0</v>
      </c>
      <c r="E112" s="415">
        <v>0</v>
      </c>
      <c r="F112" s="182">
        <f t="shared" si="8"/>
        <v>0</v>
      </c>
      <c r="G112" s="269">
        <v>0</v>
      </c>
      <c r="H112" s="270" t="s">
        <v>146</v>
      </c>
    </row>
    <row r="113" spans="1:25" ht="15.75">
      <c r="A113" s="196" t="s">
        <v>478</v>
      </c>
      <c r="B113" s="197" t="s">
        <v>343</v>
      </c>
      <c r="C113" s="191" t="s">
        <v>332</v>
      </c>
      <c r="D113" s="415">
        <v>0</v>
      </c>
      <c r="E113" s="415">
        <v>0</v>
      </c>
      <c r="F113" s="182">
        <f t="shared" si="8"/>
        <v>0</v>
      </c>
      <c r="G113" s="269">
        <v>0</v>
      </c>
      <c r="H113" s="270" t="s">
        <v>146</v>
      </c>
    </row>
    <row r="114" spans="1:25" ht="15.75">
      <c r="A114" s="196" t="s">
        <v>479</v>
      </c>
      <c r="B114" s="197" t="s">
        <v>345</v>
      </c>
      <c r="C114" s="191" t="s">
        <v>332</v>
      </c>
      <c r="D114" s="415">
        <f>D108</f>
        <v>0</v>
      </c>
      <c r="E114" s="376">
        <f>E108</f>
        <v>11.079999999999984</v>
      </c>
      <c r="F114" s="182">
        <f t="shared" si="8"/>
        <v>11.079999999999984</v>
      </c>
      <c r="G114" s="269">
        <v>0</v>
      </c>
      <c r="H114" s="270" t="s">
        <v>146</v>
      </c>
    </row>
    <row r="115" spans="1:25" ht="15.75">
      <c r="A115" s="196" t="s">
        <v>480</v>
      </c>
      <c r="B115" s="197" t="s">
        <v>347</v>
      </c>
      <c r="C115" s="191" t="s">
        <v>332</v>
      </c>
      <c r="D115" s="415">
        <f t="shared" ref="D115:E122" si="12">D87+D102</f>
        <v>0</v>
      </c>
      <c r="E115" s="415">
        <f t="shared" si="12"/>
        <v>0</v>
      </c>
      <c r="F115" s="182">
        <f t="shared" si="8"/>
        <v>0</v>
      </c>
      <c r="G115" s="269">
        <v>0</v>
      </c>
      <c r="H115" s="270" t="s">
        <v>146</v>
      </c>
    </row>
    <row r="116" spans="1:25" ht="15.75">
      <c r="A116" s="196" t="s">
        <v>481</v>
      </c>
      <c r="B116" s="197" t="s">
        <v>349</v>
      </c>
      <c r="C116" s="191" t="s">
        <v>332</v>
      </c>
      <c r="D116" s="415">
        <f t="shared" si="12"/>
        <v>0</v>
      </c>
      <c r="E116" s="415">
        <f t="shared" si="12"/>
        <v>15.904999999999999</v>
      </c>
      <c r="F116" s="182">
        <f t="shared" si="8"/>
        <v>15.904999999999999</v>
      </c>
      <c r="G116" s="269">
        <v>0</v>
      </c>
      <c r="H116" s="270" t="s">
        <v>146</v>
      </c>
    </row>
    <row r="117" spans="1:25" ht="15.75">
      <c r="A117" s="196" t="s">
        <v>482</v>
      </c>
      <c r="B117" s="197" t="s">
        <v>351</v>
      </c>
      <c r="C117" s="191" t="s">
        <v>332</v>
      </c>
      <c r="D117" s="415">
        <f t="shared" si="12"/>
        <v>0</v>
      </c>
      <c r="E117" s="415">
        <f t="shared" si="12"/>
        <v>0</v>
      </c>
      <c r="F117" s="182">
        <f t="shared" si="8"/>
        <v>0</v>
      </c>
      <c r="G117" s="269">
        <v>0</v>
      </c>
      <c r="H117" s="270" t="s">
        <v>146</v>
      </c>
    </row>
    <row r="118" spans="1:25" ht="15.75">
      <c r="A118" s="196" t="s">
        <v>483</v>
      </c>
      <c r="B118" s="197" t="s">
        <v>353</v>
      </c>
      <c r="C118" s="191" t="s">
        <v>332</v>
      </c>
      <c r="D118" s="415">
        <f t="shared" si="12"/>
        <v>0</v>
      </c>
      <c r="E118" s="415">
        <f t="shared" si="12"/>
        <v>0</v>
      </c>
      <c r="F118" s="182">
        <f t="shared" si="8"/>
        <v>0</v>
      </c>
      <c r="G118" s="269">
        <v>0</v>
      </c>
      <c r="H118" s="270" t="s">
        <v>146</v>
      </c>
    </row>
    <row r="119" spans="1:25" ht="31.5">
      <c r="A119" s="196" t="s">
        <v>484</v>
      </c>
      <c r="B119" s="197" t="s">
        <v>355</v>
      </c>
      <c r="C119" s="191" t="s">
        <v>332</v>
      </c>
      <c r="D119" s="415">
        <f t="shared" si="12"/>
        <v>0</v>
      </c>
      <c r="E119" s="415">
        <f t="shared" si="12"/>
        <v>0</v>
      </c>
      <c r="F119" s="182">
        <f t="shared" si="8"/>
        <v>0</v>
      </c>
      <c r="G119" s="269">
        <v>0</v>
      </c>
      <c r="H119" s="270" t="s">
        <v>146</v>
      </c>
    </row>
    <row r="120" spans="1:25" ht="15.75">
      <c r="A120" s="198" t="s">
        <v>485</v>
      </c>
      <c r="B120" s="200" t="s">
        <v>357</v>
      </c>
      <c r="C120" s="191" t="s">
        <v>332</v>
      </c>
      <c r="D120" s="415">
        <f t="shared" si="12"/>
        <v>0</v>
      </c>
      <c r="E120" s="415">
        <f t="shared" si="12"/>
        <v>0</v>
      </c>
      <c r="F120" s="182">
        <f t="shared" si="8"/>
        <v>0</v>
      </c>
      <c r="G120" s="269">
        <v>0</v>
      </c>
      <c r="H120" s="270" t="s">
        <v>146</v>
      </c>
    </row>
    <row r="121" spans="1:25" ht="15.75">
      <c r="A121" s="198" t="s">
        <v>486</v>
      </c>
      <c r="B121" s="200" t="s">
        <v>359</v>
      </c>
      <c r="C121" s="191" t="s">
        <v>332</v>
      </c>
      <c r="D121" s="415">
        <f t="shared" si="12"/>
        <v>0</v>
      </c>
      <c r="E121" s="415">
        <f t="shared" si="12"/>
        <v>11.079999999999984</v>
      </c>
      <c r="F121" s="182">
        <f t="shared" si="8"/>
        <v>11.079999999999984</v>
      </c>
      <c r="G121" s="269">
        <v>0</v>
      </c>
      <c r="H121" s="270" t="s">
        <v>146</v>
      </c>
    </row>
    <row r="122" spans="1:25" ht="15.75">
      <c r="A122" s="196" t="s">
        <v>487</v>
      </c>
      <c r="B122" s="197" t="s">
        <v>361</v>
      </c>
      <c r="C122" s="191" t="s">
        <v>332</v>
      </c>
      <c r="D122" s="415">
        <f t="shared" si="12"/>
        <v>0</v>
      </c>
      <c r="E122" s="415">
        <f t="shared" si="12"/>
        <v>-1.968</v>
      </c>
      <c r="F122" s="182">
        <f t="shared" si="8"/>
        <v>-1.968</v>
      </c>
      <c r="G122" s="269">
        <v>0</v>
      </c>
      <c r="H122" s="270" t="s">
        <v>146</v>
      </c>
    </row>
    <row r="123" spans="1:25" s="209" customFormat="1" ht="15.75">
      <c r="A123" s="193" t="s">
        <v>488</v>
      </c>
      <c r="B123" s="194" t="s">
        <v>489</v>
      </c>
      <c r="C123" s="193" t="s">
        <v>332</v>
      </c>
      <c r="D123" s="444">
        <f>D114*0.2</f>
        <v>0</v>
      </c>
      <c r="E123" s="414">
        <f>E114*0.1852</f>
        <v>2.052015999999997</v>
      </c>
      <c r="F123" s="229">
        <f t="shared" si="8"/>
        <v>2.052015999999997</v>
      </c>
      <c r="G123" s="269">
        <v>0</v>
      </c>
      <c r="H123" s="267" t="s">
        <v>146</v>
      </c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</row>
    <row r="124" spans="1:25" ht="31.5">
      <c r="A124" s="196" t="s">
        <v>490</v>
      </c>
      <c r="B124" s="197" t="s">
        <v>335</v>
      </c>
      <c r="C124" s="191" t="s">
        <v>332</v>
      </c>
      <c r="D124" s="415">
        <f>SUM(D125:D127)</f>
        <v>0</v>
      </c>
      <c r="E124" s="415">
        <f>SUM(E125:E127)</f>
        <v>0</v>
      </c>
      <c r="F124" s="182">
        <f t="shared" si="8"/>
        <v>0</v>
      </c>
      <c r="G124" s="269">
        <v>0</v>
      </c>
      <c r="H124" s="270" t="s">
        <v>146</v>
      </c>
    </row>
    <row r="125" spans="1:25" ht="31.5">
      <c r="A125" s="198" t="s">
        <v>491</v>
      </c>
      <c r="B125" s="200" t="s">
        <v>337</v>
      </c>
      <c r="C125" s="191" t="s">
        <v>332</v>
      </c>
      <c r="D125" s="415">
        <v>0</v>
      </c>
      <c r="E125" s="415">
        <v>0</v>
      </c>
      <c r="F125" s="182">
        <f t="shared" si="8"/>
        <v>0</v>
      </c>
      <c r="G125" s="269">
        <v>0</v>
      </c>
      <c r="H125" s="270" t="s">
        <v>146</v>
      </c>
    </row>
    <row r="126" spans="1:25" ht="31.5">
      <c r="A126" s="198" t="s">
        <v>492</v>
      </c>
      <c r="B126" s="200" t="s">
        <v>339</v>
      </c>
      <c r="C126" s="191" t="s">
        <v>332</v>
      </c>
      <c r="D126" s="415">
        <v>0</v>
      </c>
      <c r="E126" s="415">
        <v>0</v>
      </c>
      <c r="F126" s="182">
        <f t="shared" si="8"/>
        <v>0</v>
      </c>
      <c r="G126" s="269">
        <v>0</v>
      </c>
      <c r="H126" s="270" t="s">
        <v>146</v>
      </c>
    </row>
    <row r="127" spans="1:25" ht="31.5">
      <c r="A127" s="198" t="s">
        <v>493</v>
      </c>
      <c r="B127" s="200" t="s">
        <v>341</v>
      </c>
      <c r="C127" s="191" t="s">
        <v>332</v>
      </c>
      <c r="D127" s="415">
        <v>0</v>
      </c>
      <c r="E127" s="415">
        <v>0</v>
      </c>
      <c r="F127" s="182">
        <f t="shared" si="8"/>
        <v>0</v>
      </c>
      <c r="G127" s="269">
        <v>0</v>
      </c>
      <c r="H127" s="270" t="s">
        <v>146</v>
      </c>
    </row>
    <row r="128" spans="1:25" ht="15.75">
      <c r="A128" s="196" t="s">
        <v>494</v>
      </c>
      <c r="B128" s="197" t="s">
        <v>495</v>
      </c>
      <c r="C128" s="191" t="s">
        <v>332</v>
      </c>
      <c r="D128" s="415">
        <v>0</v>
      </c>
      <c r="E128" s="415">
        <v>0</v>
      </c>
      <c r="F128" s="182">
        <f t="shared" si="8"/>
        <v>0</v>
      </c>
      <c r="G128" s="269">
        <v>0</v>
      </c>
      <c r="H128" s="270" t="s">
        <v>146</v>
      </c>
    </row>
    <row r="129" spans="1:25" ht="15.75">
      <c r="A129" s="196" t="s">
        <v>496</v>
      </c>
      <c r="B129" s="197" t="s">
        <v>497</v>
      </c>
      <c r="C129" s="191" t="s">
        <v>332</v>
      </c>
      <c r="D129" s="415">
        <v>0</v>
      </c>
      <c r="E129" s="415">
        <v>0</v>
      </c>
      <c r="F129" s="182">
        <f t="shared" si="8"/>
        <v>0</v>
      </c>
      <c r="G129" s="269">
        <v>0</v>
      </c>
      <c r="H129" s="270" t="s">
        <v>146</v>
      </c>
    </row>
    <row r="130" spans="1:25" ht="15.75">
      <c r="A130" s="196" t="s">
        <v>498</v>
      </c>
      <c r="B130" s="197" t="s">
        <v>499</v>
      </c>
      <c r="C130" s="191" t="s">
        <v>332</v>
      </c>
      <c r="D130" s="415">
        <v>0</v>
      </c>
      <c r="E130" s="415">
        <v>0</v>
      </c>
      <c r="F130" s="182">
        <f t="shared" si="8"/>
        <v>0</v>
      </c>
      <c r="G130" s="269">
        <v>0</v>
      </c>
      <c r="H130" s="270" t="s">
        <v>146</v>
      </c>
    </row>
    <row r="131" spans="1:25" ht="15.75">
      <c r="A131" s="196" t="s">
        <v>500</v>
      </c>
      <c r="B131" s="197" t="s">
        <v>501</v>
      </c>
      <c r="C131" s="191" t="s">
        <v>332</v>
      </c>
      <c r="D131" s="415">
        <v>0</v>
      </c>
      <c r="E131" s="415">
        <v>0</v>
      </c>
      <c r="F131" s="182">
        <f t="shared" si="8"/>
        <v>0</v>
      </c>
      <c r="G131" s="269">
        <v>0</v>
      </c>
      <c r="H131" s="270" t="s">
        <v>146</v>
      </c>
    </row>
    <row r="132" spans="1:25" ht="15.75">
      <c r="A132" s="196" t="s">
        <v>502</v>
      </c>
      <c r="B132" s="197" t="s">
        <v>503</v>
      </c>
      <c r="C132" s="191" t="s">
        <v>332</v>
      </c>
      <c r="D132" s="415">
        <v>0</v>
      </c>
      <c r="E132" s="415">
        <v>0</v>
      </c>
      <c r="F132" s="182">
        <f t="shared" si="8"/>
        <v>0</v>
      </c>
      <c r="G132" s="269">
        <v>0</v>
      </c>
      <c r="H132" s="270" t="s">
        <v>146</v>
      </c>
    </row>
    <row r="133" spans="1:25" ht="15.75">
      <c r="A133" s="196" t="s">
        <v>504</v>
      </c>
      <c r="B133" s="197" t="s">
        <v>505</v>
      </c>
      <c r="C133" s="191" t="s">
        <v>332</v>
      </c>
      <c r="D133" s="415">
        <v>0</v>
      </c>
      <c r="E133" s="415">
        <v>0</v>
      </c>
      <c r="F133" s="182">
        <f t="shared" si="8"/>
        <v>0</v>
      </c>
      <c r="G133" s="269">
        <v>0</v>
      </c>
      <c r="H133" s="270" t="s">
        <v>146</v>
      </c>
    </row>
    <row r="134" spans="1:25" ht="31.5">
      <c r="A134" s="196" t="s">
        <v>506</v>
      </c>
      <c r="B134" s="197" t="s">
        <v>355</v>
      </c>
      <c r="C134" s="191" t="s">
        <v>332</v>
      </c>
      <c r="D134" s="415">
        <v>0</v>
      </c>
      <c r="E134" s="415">
        <v>0</v>
      </c>
      <c r="F134" s="182">
        <f t="shared" si="8"/>
        <v>0</v>
      </c>
      <c r="G134" s="269">
        <v>0</v>
      </c>
      <c r="H134" s="270" t="s">
        <v>146</v>
      </c>
    </row>
    <row r="135" spans="1:25" ht="15.75">
      <c r="A135" s="198" t="s">
        <v>507</v>
      </c>
      <c r="B135" s="200" t="s">
        <v>357</v>
      </c>
      <c r="C135" s="191" t="s">
        <v>332</v>
      </c>
      <c r="D135" s="415">
        <v>0</v>
      </c>
      <c r="E135" s="415">
        <v>0</v>
      </c>
      <c r="F135" s="182">
        <f t="shared" si="8"/>
        <v>0</v>
      </c>
      <c r="G135" s="269">
        <v>0</v>
      </c>
      <c r="H135" s="270" t="s">
        <v>146</v>
      </c>
    </row>
    <row r="136" spans="1:25" ht="15.75">
      <c r="A136" s="198" t="s">
        <v>508</v>
      </c>
      <c r="B136" s="200" t="s">
        <v>359</v>
      </c>
      <c r="C136" s="191" t="s">
        <v>332</v>
      </c>
      <c r="D136" s="415">
        <v>0</v>
      </c>
      <c r="E136" s="415">
        <v>0</v>
      </c>
      <c r="F136" s="182">
        <f t="shared" si="8"/>
        <v>0</v>
      </c>
      <c r="G136" s="269">
        <v>0</v>
      </c>
      <c r="H136" s="270" t="s">
        <v>146</v>
      </c>
    </row>
    <row r="137" spans="1:25" ht="15.75">
      <c r="A137" s="196" t="s">
        <v>509</v>
      </c>
      <c r="B137" s="210" t="s">
        <v>510</v>
      </c>
      <c r="C137" s="191" t="s">
        <v>332</v>
      </c>
      <c r="D137" s="415">
        <v>0</v>
      </c>
      <c r="E137" s="415">
        <v>0</v>
      </c>
      <c r="F137" s="182">
        <f t="shared" si="8"/>
        <v>0</v>
      </c>
      <c r="G137" s="269">
        <v>0</v>
      </c>
      <c r="H137" s="270" t="s">
        <v>146</v>
      </c>
    </row>
    <row r="138" spans="1:25" s="209" customFormat="1" ht="15.75">
      <c r="A138" s="193" t="s">
        <v>511</v>
      </c>
      <c r="B138" s="194" t="s">
        <v>512</v>
      </c>
      <c r="C138" s="193" t="s">
        <v>332</v>
      </c>
      <c r="D138" s="444">
        <f>D108-D123</f>
        <v>0</v>
      </c>
      <c r="E138" s="414">
        <f>E108-E123</f>
        <v>9.0279839999999876</v>
      </c>
      <c r="F138" s="229">
        <f t="shared" si="8"/>
        <v>9.0279839999999876</v>
      </c>
      <c r="G138" s="269">
        <v>0</v>
      </c>
      <c r="H138" s="272" t="s">
        <v>146</v>
      </c>
      <c r="J138" s="341"/>
      <c r="K138" s="341"/>
      <c r="L138" s="341"/>
      <c r="M138" s="341"/>
      <c r="N138" s="341"/>
      <c r="O138" s="341"/>
      <c r="P138" s="341"/>
      <c r="Q138" s="341"/>
      <c r="R138" s="341"/>
      <c r="S138" s="341"/>
      <c r="T138" s="341"/>
      <c r="U138" s="341"/>
      <c r="V138" s="341"/>
      <c r="W138" s="341"/>
      <c r="X138" s="341"/>
      <c r="Y138" s="341"/>
    </row>
    <row r="139" spans="1:25" ht="31.5">
      <c r="A139" s="196" t="s">
        <v>513</v>
      </c>
      <c r="B139" s="197" t="s">
        <v>335</v>
      </c>
      <c r="C139" s="191" t="s">
        <v>332</v>
      </c>
      <c r="D139" s="415">
        <v>0</v>
      </c>
      <c r="E139" s="415">
        <v>0</v>
      </c>
      <c r="F139" s="182">
        <f t="shared" si="8"/>
        <v>0</v>
      </c>
      <c r="G139" s="269">
        <v>0</v>
      </c>
      <c r="H139" s="270" t="s">
        <v>146</v>
      </c>
    </row>
    <row r="140" spans="1:25" ht="31.5">
      <c r="A140" s="198" t="s">
        <v>514</v>
      </c>
      <c r="B140" s="200" t="s">
        <v>337</v>
      </c>
      <c r="C140" s="191" t="s">
        <v>332</v>
      </c>
      <c r="D140" s="415">
        <v>0</v>
      </c>
      <c r="E140" s="415">
        <v>0</v>
      </c>
      <c r="F140" s="182">
        <f t="shared" si="8"/>
        <v>0</v>
      </c>
      <c r="G140" s="269">
        <v>0</v>
      </c>
      <c r="H140" s="270" t="s">
        <v>146</v>
      </c>
    </row>
    <row r="141" spans="1:25" ht="31.5">
      <c r="A141" s="198" t="s">
        <v>515</v>
      </c>
      <c r="B141" s="200" t="s">
        <v>339</v>
      </c>
      <c r="C141" s="191" t="s">
        <v>332</v>
      </c>
      <c r="D141" s="415">
        <v>0</v>
      </c>
      <c r="E141" s="415">
        <v>0</v>
      </c>
      <c r="F141" s="182">
        <f t="shared" si="8"/>
        <v>0</v>
      </c>
      <c r="G141" s="269">
        <v>0</v>
      </c>
      <c r="H141" s="270" t="s">
        <v>146</v>
      </c>
    </row>
    <row r="142" spans="1:25" ht="31.5">
      <c r="A142" s="198" t="s">
        <v>516</v>
      </c>
      <c r="B142" s="200" t="s">
        <v>341</v>
      </c>
      <c r="C142" s="191" t="s">
        <v>332</v>
      </c>
      <c r="D142" s="415">
        <v>0</v>
      </c>
      <c r="E142" s="415">
        <v>0</v>
      </c>
      <c r="F142" s="182">
        <f t="shared" si="8"/>
        <v>0</v>
      </c>
      <c r="G142" s="269">
        <v>0</v>
      </c>
      <c r="H142" s="270" t="s">
        <v>146</v>
      </c>
    </row>
    <row r="143" spans="1:25" ht="15.75">
      <c r="A143" s="196" t="s">
        <v>517</v>
      </c>
      <c r="B143" s="197" t="s">
        <v>343</v>
      </c>
      <c r="C143" s="191" t="s">
        <v>332</v>
      </c>
      <c r="D143" s="415">
        <v>0</v>
      </c>
      <c r="E143" s="415">
        <v>0</v>
      </c>
      <c r="F143" s="182">
        <f t="shared" si="8"/>
        <v>0</v>
      </c>
      <c r="G143" s="269">
        <v>0</v>
      </c>
      <c r="H143" s="270" t="s">
        <v>146</v>
      </c>
    </row>
    <row r="144" spans="1:25" ht="15.75">
      <c r="A144" s="196" t="s">
        <v>518</v>
      </c>
      <c r="B144" s="197" t="s">
        <v>345</v>
      </c>
      <c r="C144" s="191" t="s">
        <v>332</v>
      </c>
      <c r="D144" s="415">
        <v>0</v>
      </c>
      <c r="E144" s="415">
        <v>0</v>
      </c>
      <c r="F144" s="182">
        <f t="shared" si="8"/>
        <v>0</v>
      </c>
      <c r="G144" s="269">
        <v>0</v>
      </c>
      <c r="H144" s="270" t="s">
        <v>146</v>
      </c>
    </row>
    <row r="145" spans="1:8" ht="15.75">
      <c r="A145" s="196" t="s">
        <v>519</v>
      </c>
      <c r="B145" s="197" t="s">
        <v>347</v>
      </c>
      <c r="C145" s="191" t="s">
        <v>332</v>
      </c>
      <c r="D145" s="415">
        <v>0</v>
      </c>
      <c r="E145" s="415">
        <v>0</v>
      </c>
      <c r="F145" s="182">
        <f t="shared" si="8"/>
        <v>0</v>
      </c>
      <c r="G145" s="269">
        <v>0</v>
      </c>
      <c r="H145" s="270" t="s">
        <v>146</v>
      </c>
    </row>
    <row r="146" spans="1:8" ht="15.75">
      <c r="A146" s="196" t="s">
        <v>520</v>
      </c>
      <c r="B146" s="197" t="s">
        <v>349</v>
      </c>
      <c r="C146" s="191" t="s">
        <v>332</v>
      </c>
      <c r="D146" s="415">
        <v>0</v>
      </c>
      <c r="E146" s="415">
        <v>0</v>
      </c>
      <c r="F146" s="182">
        <f t="shared" si="8"/>
        <v>0</v>
      </c>
      <c r="G146" s="269">
        <v>0</v>
      </c>
      <c r="H146" s="270" t="s">
        <v>146</v>
      </c>
    </row>
    <row r="147" spans="1:8" ht="15.75">
      <c r="A147" s="196" t="s">
        <v>521</v>
      </c>
      <c r="B147" s="197" t="s">
        <v>351</v>
      </c>
      <c r="C147" s="191" t="s">
        <v>332</v>
      </c>
      <c r="D147" s="415">
        <v>0</v>
      </c>
      <c r="E147" s="415">
        <v>0</v>
      </c>
      <c r="F147" s="182">
        <f t="shared" si="8"/>
        <v>0</v>
      </c>
      <c r="G147" s="269">
        <v>0</v>
      </c>
      <c r="H147" s="270" t="s">
        <v>146</v>
      </c>
    </row>
    <row r="148" spans="1:8" ht="15.75">
      <c r="A148" s="196" t="s">
        <v>522</v>
      </c>
      <c r="B148" s="197" t="s">
        <v>353</v>
      </c>
      <c r="C148" s="191" t="s">
        <v>332</v>
      </c>
      <c r="D148" s="415">
        <v>0</v>
      </c>
      <c r="E148" s="415">
        <v>0</v>
      </c>
      <c r="F148" s="182">
        <f t="shared" si="8"/>
        <v>0</v>
      </c>
      <c r="G148" s="269">
        <v>0</v>
      </c>
      <c r="H148" s="270" t="s">
        <v>146</v>
      </c>
    </row>
    <row r="149" spans="1:8" ht="31.5">
      <c r="A149" s="196" t="s">
        <v>523</v>
      </c>
      <c r="B149" s="197" t="s">
        <v>355</v>
      </c>
      <c r="C149" s="191" t="s">
        <v>332</v>
      </c>
      <c r="D149" s="415">
        <v>0</v>
      </c>
      <c r="E149" s="415">
        <v>0</v>
      </c>
      <c r="F149" s="182">
        <f t="shared" si="8"/>
        <v>0</v>
      </c>
      <c r="G149" s="269">
        <v>0</v>
      </c>
      <c r="H149" s="270" t="s">
        <v>146</v>
      </c>
    </row>
    <row r="150" spans="1:8" ht="15.75">
      <c r="A150" s="198" t="s">
        <v>524</v>
      </c>
      <c r="B150" s="200" t="s">
        <v>357</v>
      </c>
      <c r="C150" s="191" t="s">
        <v>332</v>
      </c>
      <c r="D150" s="415">
        <v>0</v>
      </c>
      <c r="E150" s="415">
        <v>0</v>
      </c>
      <c r="F150" s="182">
        <f t="shared" si="8"/>
        <v>0</v>
      </c>
      <c r="G150" s="269">
        <v>0</v>
      </c>
      <c r="H150" s="270" t="s">
        <v>146</v>
      </c>
    </row>
    <row r="151" spans="1:8" ht="15.75">
      <c r="A151" s="198" t="s">
        <v>525</v>
      </c>
      <c r="B151" s="200" t="s">
        <v>359</v>
      </c>
      <c r="C151" s="191" t="s">
        <v>332</v>
      </c>
      <c r="D151" s="415">
        <v>0</v>
      </c>
      <c r="E151" s="415">
        <v>0</v>
      </c>
      <c r="F151" s="182">
        <f t="shared" ref="F151:F162" si="13">E151-D151</f>
        <v>0</v>
      </c>
      <c r="G151" s="269">
        <v>0</v>
      </c>
      <c r="H151" s="270" t="s">
        <v>146</v>
      </c>
    </row>
    <row r="152" spans="1:8" ht="15.75">
      <c r="A152" s="196" t="s">
        <v>526</v>
      </c>
      <c r="B152" s="197" t="s">
        <v>361</v>
      </c>
      <c r="C152" s="191" t="s">
        <v>332</v>
      </c>
      <c r="D152" s="415">
        <v>0</v>
      </c>
      <c r="E152" s="415">
        <v>0</v>
      </c>
      <c r="F152" s="182">
        <f t="shared" si="13"/>
        <v>0</v>
      </c>
      <c r="G152" s="269">
        <v>0</v>
      </c>
      <c r="H152" s="270" t="s">
        <v>146</v>
      </c>
    </row>
    <row r="153" spans="1:8" ht="15.75">
      <c r="A153" s="193" t="s">
        <v>527</v>
      </c>
      <c r="B153" s="194" t="s">
        <v>528</v>
      </c>
      <c r="C153" s="193" t="s">
        <v>332</v>
      </c>
      <c r="D153" s="444">
        <v>0</v>
      </c>
      <c r="E153" s="444">
        <v>0</v>
      </c>
      <c r="F153" s="229">
        <f t="shared" si="13"/>
        <v>0</v>
      </c>
      <c r="G153" s="266">
        <v>0</v>
      </c>
      <c r="H153" s="267" t="s">
        <v>146</v>
      </c>
    </row>
    <row r="154" spans="1:8" ht="15.75">
      <c r="A154" s="198" t="s">
        <v>529</v>
      </c>
      <c r="B154" s="200" t="s">
        <v>530</v>
      </c>
      <c r="C154" s="191" t="s">
        <v>332</v>
      </c>
      <c r="D154" s="415">
        <v>0</v>
      </c>
      <c r="E154" s="415">
        <v>0</v>
      </c>
      <c r="F154" s="182">
        <f t="shared" si="13"/>
        <v>0</v>
      </c>
      <c r="G154" s="269">
        <v>0</v>
      </c>
      <c r="H154" s="270" t="s">
        <v>146</v>
      </c>
    </row>
    <row r="155" spans="1:8" ht="15.75">
      <c r="A155" s="198" t="s">
        <v>531</v>
      </c>
      <c r="B155" s="200" t="s">
        <v>532</v>
      </c>
      <c r="C155" s="191" t="s">
        <v>332</v>
      </c>
      <c r="D155" s="415">
        <v>0</v>
      </c>
      <c r="E155" s="415">
        <v>0</v>
      </c>
      <c r="F155" s="182">
        <f t="shared" si="13"/>
        <v>0</v>
      </c>
      <c r="G155" s="269">
        <v>0</v>
      </c>
      <c r="H155" s="270" t="s">
        <v>146</v>
      </c>
    </row>
    <row r="156" spans="1:8" ht="15.75">
      <c r="A156" s="198" t="s">
        <v>533</v>
      </c>
      <c r="B156" s="200" t="s">
        <v>534</v>
      </c>
      <c r="C156" s="191" t="s">
        <v>332</v>
      </c>
      <c r="D156" s="415">
        <v>0</v>
      </c>
      <c r="E156" s="415">
        <v>0</v>
      </c>
      <c r="F156" s="182">
        <f t="shared" si="13"/>
        <v>0</v>
      </c>
      <c r="G156" s="269">
        <v>0</v>
      </c>
      <c r="H156" s="270" t="s">
        <v>146</v>
      </c>
    </row>
    <row r="157" spans="1:8" ht="15.75">
      <c r="A157" s="198" t="s">
        <v>535</v>
      </c>
      <c r="B157" s="200" t="s">
        <v>536</v>
      </c>
      <c r="C157" s="191" t="s">
        <v>332</v>
      </c>
      <c r="D157" s="415">
        <v>0</v>
      </c>
      <c r="E157" s="415">
        <v>0</v>
      </c>
      <c r="F157" s="182">
        <f t="shared" si="13"/>
        <v>0</v>
      </c>
      <c r="G157" s="269">
        <v>0</v>
      </c>
      <c r="H157" s="270" t="s">
        <v>146</v>
      </c>
    </row>
    <row r="158" spans="1:8" ht="15.75">
      <c r="A158" s="211" t="s">
        <v>537</v>
      </c>
      <c r="B158" s="212" t="s">
        <v>424</v>
      </c>
      <c r="C158" s="211" t="s">
        <v>538</v>
      </c>
      <c r="D158" s="444">
        <v>0</v>
      </c>
      <c r="E158" s="444">
        <v>0</v>
      </c>
      <c r="F158" s="181">
        <f t="shared" si="13"/>
        <v>0</v>
      </c>
      <c r="G158" s="273">
        <v>0</v>
      </c>
      <c r="H158" s="274" t="s">
        <v>146</v>
      </c>
    </row>
    <row r="159" spans="1:8" ht="31.5">
      <c r="A159" s="213" t="s">
        <v>539</v>
      </c>
      <c r="B159" s="214" t="s">
        <v>540</v>
      </c>
      <c r="C159" s="193" t="s">
        <v>332</v>
      </c>
      <c r="D159" s="444">
        <v>0</v>
      </c>
      <c r="E159" s="444">
        <v>0</v>
      </c>
      <c r="F159" s="229">
        <f t="shared" si="13"/>
        <v>0</v>
      </c>
      <c r="G159" s="273">
        <v>0</v>
      </c>
      <c r="H159" s="267" t="s">
        <v>146</v>
      </c>
    </row>
    <row r="160" spans="1:8" ht="15.75">
      <c r="A160" s="191" t="s">
        <v>541</v>
      </c>
      <c r="B160" s="210" t="s">
        <v>542</v>
      </c>
      <c r="C160" s="191" t="s">
        <v>332</v>
      </c>
      <c r="D160" s="415">
        <v>0</v>
      </c>
      <c r="E160" s="376">
        <v>0</v>
      </c>
      <c r="F160" s="182">
        <f t="shared" si="13"/>
        <v>0</v>
      </c>
      <c r="G160" s="269">
        <v>0</v>
      </c>
      <c r="H160" s="270" t="s">
        <v>146</v>
      </c>
    </row>
    <row r="161" spans="1:8" ht="15.75">
      <c r="A161" s="198" t="s">
        <v>543</v>
      </c>
      <c r="B161" s="200" t="s">
        <v>544</v>
      </c>
      <c r="C161" s="191" t="s">
        <v>332</v>
      </c>
      <c r="D161" s="415">
        <v>0</v>
      </c>
      <c r="E161" s="376">
        <v>0</v>
      </c>
      <c r="F161" s="182">
        <f t="shared" si="13"/>
        <v>0</v>
      </c>
      <c r="G161" s="269">
        <v>0</v>
      </c>
      <c r="H161" s="270" t="s">
        <v>146</v>
      </c>
    </row>
    <row r="162" spans="1:8" ht="15.75">
      <c r="A162" s="198" t="s">
        <v>545</v>
      </c>
      <c r="B162" s="210" t="s">
        <v>546</v>
      </c>
      <c r="C162" s="191" t="s">
        <v>332</v>
      </c>
      <c r="D162" s="415">
        <v>0</v>
      </c>
      <c r="E162" s="376">
        <v>0</v>
      </c>
      <c r="F162" s="182">
        <f t="shared" si="13"/>
        <v>0</v>
      </c>
      <c r="G162" s="269">
        <v>0</v>
      </c>
      <c r="H162" s="270" t="s">
        <v>146</v>
      </c>
    </row>
    <row r="163" spans="1:8" ht="15.75">
      <c r="A163" s="198" t="s">
        <v>547</v>
      </c>
      <c r="B163" s="200" t="s">
        <v>548</v>
      </c>
      <c r="C163" s="191" t="s">
        <v>332</v>
      </c>
      <c r="D163" s="415">
        <v>0</v>
      </c>
      <c r="E163" s="376">
        <v>0</v>
      </c>
      <c r="F163" s="182">
        <f>E163-D163</f>
        <v>0</v>
      </c>
      <c r="G163" s="269">
        <v>0</v>
      </c>
      <c r="H163" s="270" t="s">
        <v>146</v>
      </c>
    </row>
    <row r="164" spans="1:8" ht="27" customHeight="1">
      <c r="A164" s="191" t="s">
        <v>549</v>
      </c>
      <c r="B164" s="210" t="s">
        <v>550</v>
      </c>
      <c r="C164" s="191" t="s">
        <v>538</v>
      </c>
      <c r="D164" s="415">
        <v>0</v>
      </c>
      <c r="E164" s="376">
        <v>0</v>
      </c>
      <c r="F164" s="182">
        <f>E164-D164</f>
        <v>0</v>
      </c>
      <c r="G164" s="269">
        <v>0</v>
      </c>
      <c r="H164" s="270" t="s">
        <v>146</v>
      </c>
    </row>
    <row r="165" spans="1:8" ht="15.75">
      <c r="A165" s="537" t="s">
        <v>551</v>
      </c>
      <c r="B165" s="538"/>
      <c r="C165" s="538"/>
      <c r="D165" s="538"/>
      <c r="E165" s="538"/>
      <c r="F165" s="538"/>
      <c r="G165" s="538"/>
      <c r="H165" s="539"/>
    </row>
    <row r="166" spans="1:8" ht="15.75">
      <c r="A166" s="213" t="s">
        <v>552</v>
      </c>
      <c r="B166" s="194" t="s">
        <v>553</v>
      </c>
      <c r="C166" s="193" t="s">
        <v>332</v>
      </c>
      <c r="D166" s="444">
        <f t="shared" ref="D166:E166" si="14">D167+D171+D172+D173+D174+D175+D176+D177+D180+D183</f>
        <v>157.35249999999999</v>
      </c>
      <c r="E166" s="444">
        <f t="shared" si="14"/>
        <v>181.05599999999998</v>
      </c>
      <c r="F166" s="275">
        <f t="shared" ref="F166:G221" si="15">E166-D166</f>
        <v>23.703499999999991</v>
      </c>
      <c r="G166" s="276">
        <f t="shared" ref="G166:G209" si="16">F166/D166*100</f>
        <v>15.063948777426475</v>
      </c>
      <c r="H166" s="267" t="s">
        <v>146</v>
      </c>
    </row>
    <row r="167" spans="1:8" ht="31.5">
      <c r="A167" s="215" t="s">
        <v>554</v>
      </c>
      <c r="B167" s="216" t="s">
        <v>335</v>
      </c>
      <c r="C167" s="217" t="s">
        <v>332</v>
      </c>
      <c r="D167" s="415">
        <v>0</v>
      </c>
      <c r="E167" s="376">
        <f>E168+E169+E170</f>
        <v>0</v>
      </c>
      <c r="F167" s="156">
        <f t="shared" si="15"/>
        <v>0</v>
      </c>
      <c r="G167" s="277">
        <v>0</v>
      </c>
      <c r="H167" s="278" t="s">
        <v>146</v>
      </c>
    </row>
    <row r="168" spans="1:8" ht="31.5">
      <c r="A168" s="198" t="s">
        <v>555</v>
      </c>
      <c r="B168" s="200" t="s">
        <v>337</v>
      </c>
      <c r="C168" s="191" t="s">
        <v>332</v>
      </c>
      <c r="D168" s="415">
        <v>0</v>
      </c>
      <c r="E168" s="376">
        <v>0</v>
      </c>
      <c r="F168" s="156">
        <f t="shared" si="15"/>
        <v>0</v>
      </c>
      <c r="G168" s="269">
        <v>0</v>
      </c>
      <c r="H168" s="270" t="s">
        <v>146</v>
      </c>
    </row>
    <row r="169" spans="1:8" ht="31.5">
      <c r="A169" s="198" t="s">
        <v>556</v>
      </c>
      <c r="B169" s="200" t="s">
        <v>339</v>
      </c>
      <c r="C169" s="191" t="s">
        <v>332</v>
      </c>
      <c r="D169" s="415">
        <v>0</v>
      </c>
      <c r="E169" s="376">
        <v>0</v>
      </c>
      <c r="F169" s="156">
        <f t="shared" si="15"/>
        <v>0</v>
      </c>
      <c r="G169" s="269">
        <v>0</v>
      </c>
      <c r="H169" s="270" t="s">
        <v>146</v>
      </c>
    </row>
    <row r="170" spans="1:8" ht="31.5">
      <c r="A170" s="198" t="s">
        <v>557</v>
      </c>
      <c r="B170" s="200" t="s">
        <v>341</v>
      </c>
      <c r="C170" s="191" t="s">
        <v>332</v>
      </c>
      <c r="D170" s="415">
        <v>0</v>
      </c>
      <c r="E170" s="376">
        <v>0</v>
      </c>
      <c r="F170" s="156">
        <f t="shared" si="15"/>
        <v>0</v>
      </c>
      <c r="G170" s="269">
        <v>0</v>
      </c>
      <c r="H170" s="270" t="s">
        <v>146</v>
      </c>
    </row>
    <row r="171" spans="1:8" ht="15.75">
      <c r="A171" s="198" t="s">
        <v>558</v>
      </c>
      <c r="B171" s="197" t="s">
        <v>343</v>
      </c>
      <c r="C171" s="191" t="s">
        <v>332</v>
      </c>
      <c r="D171" s="415">
        <v>0</v>
      </c>
      <c r="E171" s="376">
        <v>0</v>
      </c>
      <c r="F171" s="156">
        <f t="shared" si="15"/>
        <v>0</v>
      </c>
      <c r="G171" s="269">
        <v>0</v>
      </c>
      <c r="H171" s="270" t="s">
        <v>146</v>
      </c>
    </row>
    <row r="172" spans="1:8" ht="15.75">
      <c r="A172" s="215" t="s">
        <v>559</v>
      </c>
      <c r="B172" s="216" t="s">
        <v>345</v>
      </c>
      <c r="C172" s="217" t="s">
        <v>332</v>
      </c>
      <c r="D172" s="415">
        <f t="shared" ref="D172:E172" si="17">D28</f>
        <v>153.48249999999999</v>
      </c>
      <c r="E172" s="415">
        <f t="shared" si="17"/>
        <v>157.54</v>
      </c>
      <c r="F172" s="156">
        <f t="shared" si="15"/>
        <v>4.0575000000000045</v>
      </c>
      <c r="G172" s="269">
        <v>0</v>
      </c>
      <c r="H172" s="270" t="s">
        <v>146</v>
      </c>
    </row>
    <row r="173" spans="1:8" ht="15.75">
      <c r="A173" s="198" t="s">
        <v>560</v>
      </c>
      <c r="B173" s="197" t="s">
        <v>347</v>
      </c>
      <c r="C173" s="191" t="s">
        <v>332</v>
      </c>
      <c r="D173" s="415">
        <v>0</v>
      </c>
      <c r="E173" s="415">
        <v>0</v>
      </c>
      <c r="F173" s="156">
        <f t="shared" si="15"/>
        <v>0</v>
      </c>
      <c r="G173" s="269">
        <v>0</v>
      </c>
      <c r="H173" s="270" t="s">
        <v>146</v>
      </c>
    </row>
    <row r="174" spans="1:8" ht="15.75">
      <c r="A174" s="198" t="s">
        <v>561</v>
      </c>
      <c r="B174" s="197" t="s">
        <v>349</v>
      </c>
      <c r="C174" s="191" t="s">
        <v>332</v>
      </c>
      <c r="D174" s="415">
        <f t="shared" ref="D174:E174" si="18">D30</f>
        <v>1.9</v>
      </c>
      <c r="E174" s="415">
        <f t="shared" si="18"/>
        <v>20.760999999999999</v>
      </c>
      <c r="F174" s="156">
        <f t="shared" si="15"/>
        <v>18.861000000000001</v>
      </c>
      <c r="G174" s="269">
        <v>0</v>
      </c>
      <c r="H174" s="270" t="s">
        <v>146</v>
      </c>
    </row>
    <row r="175" spans="1:8" ht="15.75">
      <c r="A175" s="198" t="s">
        <v>562</v>
      </c>
      <c r="B175" s="197" t="s">
        <v>351</v>
      </c>
      <c r="C175" s="191" t="s">
        <v>332</v>
      </c>
      <c r="D175" s="415">
        <v>0</v>
      </c>
      <c r="E175" s="376">
        <v>0</v>
      </c>
      <c r="F175" s="156">
        <f t="shared" si="15"/>
        <v>0</v>
      </c>
      <c r="G175" s="269">
        <v>0</v>
      </c>
      <c r="H175" s="270" t="s">
        <v>146</v>
      </c>
    </row>
    <row r="176" spans="1:8" ht="15.75">
      <c r="A176" s="198" t="s">
        <v>563</v>
      </c>
      <c r="B176" s="197" t="s">
        <v>353</v>
      </c>
      <c r="C176" s="191" t="s">
        <v>332</v>
      </c>
      <c r="D176" s="415">
        <v>0</v>
      </c>
      <c r="E176" s="376">
        <v>0</v>
      </c>
      <c r="F176" s="156">
        <f t="shared" si="15"/>
        <v>0</v>
      </c>
      <c r="G176" s="269">
        <v>0</v>
      </c>
      <c r="H176" s="270" t="s">
        <v>146</v>
      </c>
    </row>
    <row r="177" spans="1:8" ht="31.5">
      <c r="A177" s="198" t="s">
        <v>564</v>
      </c>
      <c r="B177" s="197" t="s">
        <v>355</v>
      </c>
      <c r="C177" s="191" t="s">
        <v>332</v>
      </c>
      <c r="D177" s="415">
        <v>0</v>
      </c>
      <c r="E177" s="376">
        <v>0</v>
      </c>
      <c r="F177" s="156">
        <f t="shared" si="15"/>
        <v>0</v>
      </c>
      <c r="G177" s="269">
        <v>0</v>
      </c>
      <c r="H177" s="270" t="s">
        <v>146</v>
      </c>
    </row>
    <row r="178" spans="1:8" ht="15.75">
      <c r="A178" s="198" t="s">
        <v>565</v>
      </c>
      <c r="B178" s="200" t="s">
        <v>357</v>
      </c>
      <c r="C178" s="191" t="s">
        <v>332</v>
      </c>
      <c r="D178" s="415">
        <v>0</v>
      </c>
      <c r="E178" s="376">
        <v>0</v>
      </c>
      <c r="F178" s="156">
        <f t="shared" si="15"/>
        <v>0</v>
      </c>
      <c r="G178" s="269">
        <v>0</v>
      </c>
      <c r="H178" s="270" t="s">
        <v>146</v>
      </c>
    </row>
    <row r="179" spans="1:8" ht="15.75">
      <c r="A179" s="198" t="s">
        <v>566</v>
      </c>
      <c r="B179" s="200" t="s">
        <v>359</v>
      </c>
      <c r="C179" s="191" t="s">
        <v>332</v>
      </c>
      <c r="D179" s="415">
        <v>0</v>
      </c>
      <c r="E179" s="376">
        <v>0</v>
      </c>
      <c r="F179" s="156">
        <f t="shared" si="15"/>
        <v>0</v>
      </c>
      <c r="G179" s="269">
        <v>0</v>
      </c>
      <c r="H179" s="270" t="s">
        <v>146</v>
      </c>
    </row>
    <row r="180" spans="1:8" ht="31.5">
      <c r="A180" s="198" t="s">
        <v>567</v>
      </c>
      <c r="B180" s="197" t="s">
        <v>568</v>
      </c>
      <c r="C180" s="191" t="s">
        <v>332</v>
      </c>
      <c r="D180" s="415">
        <v>0</v>
      </c>
      <c r="E180" s="376">
        <v>0</v>
      </c>
      <c r="F180" s="156">
        <f t="shared" si="15"/>
        <v>0</v>
      </c>
      <c r="G180" s="269">
        <v>0</v>
      </c>
      <c r="H180" s="270" t="s">
        <v>146</v>
      </c>
    </row>
    <row r="181" spans="1:8" ht="15.75">
      <c r="A181" s="198" t="s">
        <v>569</v>
      </c>
      <c r="B181" s="200" t="s">
        <v>570</v>
      </c>
      <c r="C181" s="191" t="s">
        <v>332</v>
      </c>
      <c r="D181" s="415">
        <v>0</v>
      </c>
      <c r="E181" s="376">
        <v>0</v>
      </c>
      <c r="F181" s="156">
        <f t="shared" si="15"/>
        <v>0</v>
      </c>
      <c r="G181" s="269">
        <v>0</v>
      </c>
      <c r="H181" s="270" t="s">
        <v>146</v>
      </c>
    </row>
    <row r="182" spans="1:8" ht="31.5">
      <c r="A182" s="198" t="s">
        <v>571</v>
      </c>
      <c r="B182" s="200" t="s">
        <v>572</v>
      </c>
      <c r="C182" s="191" t="s">
        <v>332</v>
      </c>
      <c r="D182" s="415">
        <v>0</v>
      </c>
      <c r="E182" s="376">
        <v>0</v>
      </c>
      <c r="F182" s="156">
        <f t="shared" si="15"/>
        <v>0</v>
      </c>
      <c r="G182" s="269">
        <v>0</v>
      </c>
      <c r="H182" s="270" t="s">
        <v>146</v>
      </c>
    </row>
    <row r="183" spans="1:8" ht="15.75">
      <c r="A183" s="198" t="s">
        <v>573</v>
      </c>
      <c r="B183" s="197" t="s">
        <v>361</v>
      </c>
      <c r="C183" s="191" t="s">
        <v>332</v>
      </c>
      <c r="D183" s="415">
        <f t="shared" ref="D183:E183" si="19">D36</f>
        <v>1.97</v>
      </c>
      <c r="E183" s="415">
        <f t="shared" si="19"/>
        <v>2.7549999999999999</v>
      </c>
      <c r="F183" s="156">
        <f t="shared" si="15"/>
        <v>0.78499999999999992</v>
      </c>
      <c r="G183" s="269">
        <v>0</v>
      </c>
      <c r="H183" s="270" t="s">
        <v>146</v>
      </c>
    </row>
    <row r="184" spans="1:8" ht="15.75">
      <c r="A184" s="213" t="s">
        <v>574</v>
      </c>
      <c r="B184" s="194" t="s">
        <v>575</v>
      </c>
      <c r="C184" s="193" t="s">
        <v>332</v>
      </c>
      <c r="D184" s="444">
        <f t="shared" ref="D184:E184" si="20">D185+D186+D190+D191+D192+D193+D194+D195+D197+D198+D199+D200+D201</f>
        <v>157.35249999999999</v>
      </c>
      <c r="E184" s="444">
        <f t="shared" si="20"/>
        <v>169.976</v>
      </c>
      <c r="F184" s="275">
        <f t="shared" si="15"/>
        <v>12.623500000000007</v>
      </c>
      <c r="G184" s="275">
        <f t="shared" si="16"/>
        <v>8.022433707758065</v>
      </c>
      <c r="H184" s="267" t="s">
        <v>146</v>
      </c>
    </row>
    <row r="185" spans="1:8" ht="15.75">
      <c r="A185" s="198" t="s">
        <v>576</v>
      </c>
      <c r="B185" s="197" t="s">
        <v>577</v>
      </c>
      <c r="C185" s="191" t="s">
        <v>332</v>
      </c>
      <c r="D185" s="415">
        <f t="shared" ref="D185:E186" si="21">D53</f>
        <v>0</v>
      </c>
      <c r="E185" s="415">
        <f t="shared" si="21"/>
        <v>0</v>
      </c>
      <c r="F185" s="279">
        <f t="shared" si="15"/>
        <v>0</v>
      </c>
      <c r="G185" s="269">
        <v>0</v>
      </c>
      <c r="H185" s="270" t="s">
        <v>146</v>
      </c>
    </row>
    <row r="186" spans="1:8" ht="15.75">
      <c r="A186" s="198" t="s">
        <v>578</v>
      </c>
      <c r="B186" s="197" t="s">
        <v>579</v>
      </c>
      <c r="C186" s="191" t="s">
        <v>332</v>
      </c>
      <c r="D186" s="415">
        <f t="shared" si="21"/>
        <v>32.75</v>
      </c>
      <c r="E186" s="415">
        <f t="shared" si="21"/>
        <v>23.108999999999998</v>
      </c>
      <c r="F186" s="279">
        <f t="shared" si="15"/>
        <v>-9.6410000000000018</v>
      </c>
      <c r="G186" s="269">
        <v>0</v>
      </c>
      <c r="H186" s="270" t="s">
        <v>146</v>
      </c>
    </row>
    <row r="187" spans="1:8" ht="15.75">
      <c r="A187" s="198" t="s">
        <v>580</v>
      </c>
      <c r="B187" s="200" t="s">
        <v>581</v>
      </c>
      <c r="C187" s="191" t="s">
        <v>332</v>
      </c>
      <c r="D187" s="415">
        <v>0</v>
      </c>
      <c r="E187" s="415">
        <v>0</v>
      </c>
      <c r="F187" s="279">
        <f t="shared" si="15"/>
        <v>0</v>
      </c>
      <c r="G187" s="269">
        <v>0</v>
      </c>
      <c r="H187" s="270" t="s">
        <v>146</v>
      </c>
    </row>
    <row r="188" spans="1:8" ht="15.75">
      <c r="A188" s="198" t="s">
        <v>582</v>
      </c>
      <c r="B188" s="200" t="s">
        <v>583</v>
      </c>
      <c r="C188" s="191" t="s">
        <v>332</v>
      </c>
      <c r="D188" s="415">
        <v>0</v>
      </c>
      <c r="E188" s="415">
        <v>0</v>
      </c>
      <c r="F188" s="279">
        <f t="shared" si="15"/>
        <v>0</v>
      </c>
      <c r="G188" s="269">
        <v>0</v>
      </c>
      <c r="H188" s="270" t="s">
        <v>146</v>
      </c>
    </row>
    <row r="189" spans="1:8" ht="15.75">
      <c r="A189" s="198" t="s">
        <v>584</v>
      </c>
      <c r="B189" s="200" t="s">
        <v>585</v>
      </c>
      <c r="C189" s="191" t="s">
        <v>332</v>
      </c>
      <c r="D189" s="415">
        <f t="shared" ref="D189:E189" si="22">D56</f>
        <v>31.65</v>
      </c>
      <c r="E189" s="415">
        <f t="shared" si="22"/>
        <v>21.841999999999999</v>
      </c>
      <c r="F189" s="279">
        <f t="shared" si="15"/>
        <v>-9.8079999999999998</v>
      </c>
      <c r="G189" s="269">
        <v>0</v>
      </c>
      <c r="H189" s="270" t="s">
        <v>146</v>
      </c>
    </row>
    <row r="190" spans="1:8" ht="31.5">
      <c r="A190" s="198" t="s">
        <v>586</v>
      </c>
      <c r="B190" s="197" t="s">
        <v>587</v>
      </c>
      <c r="C190" s="191" t="s">
        <v>332</v>
      </c>
      <c r="D190" s="415">
        <v>0</v>
      </c>
      <c r="E190" s="415">
        <v>0</v>
      </c>
      <c r="F190" s="279">
        <f t="shared" si="15"/>
        <v>0</v>
      </c>
      <c r="G190" s="269">
        <v>0</v>
      </c>
      <c r="H190" s="270" t="s">
        <v>146</v>
      </c>
    </row>
    <row r="191" spans="1:8" ht="31.5">
      <c r="A191" s="198" t="s">
        <v>588</v>
      </c>
      <c r="B191" s="197" t="s">
        <v>589</v>
      </c>
      <c r="C191" s="191" t="s">
        <v>332</v>
      </c>
      <c r="D191" s="415">
        <v>0</v>
      </c>
      <c r="E191" s="415">
        <v>0</v>
      </c>
      <c r="F191" s="279">
        <f t="shared" si="15"/>
        <v>0</v>
      </c>
      <c r="G191" s="269">
        <v>0</v>
      </c>
      <c r="H191" s="270" t="s">
        <v>146</v>
      </c>
    </row>
    <row r="192" spans="1:8" ht="15.75">
      <c r="A192" s="198" t="s">
        <v>590</v>
      </c>
      <c r="B192" s="197" t="s">
        <v>591</v>
      </c>
      <c r="C192" s="191" t="s">
        <v>332</v>
      </c>
      <c r="D192" s="415">
        <v>0</v>
      </c>
      <c r="E192" s="415">
        <v>0</v>
      </c>
      <c r="F192" s="279">
        <f t="shared" si="15"/>
        <v>0</v>
      </c>
      <c r="G192" s="269">
        <v>0</v>
      </c>
      <c r="H192" s="270" t="s">
        <v>146</v>
      </c>
    </row>
    <row r="193" spans="1:25" ht="15.75">
      <c r="A193" s="198" t="s">
        <v>592</v>
      </c>
      <c r="B193" s="197" t="s">
        <v>593</v>
      </c>
      <c r="C193" s="191" t="s">
        <v>332</v>
      </c>
      <c r="D193" s="415">
        <f>47.72446</f>
        <v>47.724460000000001</v>
      </c>
      <c r="E193" s="415">
        <f>47.72446</f>
        <v>47.724460000000001</v>
      </c>
      <c r="F193" s="279">
        <f t="shared" si="15"/>
        <v>0</v>
      </c>
      <c r="G193" s="269">
        <v>0</v>
      </c>
      <c r="H193" s="270" t="s">
        <v>146</v>
      </c>
    </row>
    <row r="194" spans="1:25" ht="15.75">
      <c r="A194" s="198" t="s">
        <v>594</v>
      </c>
      <c r="B194" s="197" t="s">
        <v>595</v>
      </c>
      <c r="C194" s="191" t="s">
        <v>332</v>
      </c>
      <c r="D194" s="415">
        <f>12.47501</f>
        <v>12.475009999999999</v>
      </c>
      <c r="E194" s="415">
        <f>12.47501</f>
        <v>12.475009999999999</v>
      </c>
      <c r="F194" s="279">
        <f t="shared" si="15"/>
        <v>0</v>
      </c>
      <c r="G194" s="269">
        <v>0</v>
      </c>
      <c r="H194" s="270" t="s">
        <v>146</v>
      </c>
    </row>
    <row r="195" spans="1:25" ht="15.75">
      <c r="A195" s="198" t="s">
        <v>596</v>
      </c>
      <c r="B195" s="197" t="s">
        <v>597</v>
      </c>
      <c r="C195" s="191" t="s">
        <v>332</v>
      </c>
      <c r="D195" s="415">
        <f t="shared" ref="D195:E195" si="23">D69</f>
        <v>6.1354700000000006</v>
      </c>
      <c r="E195" s="415">
        <f t="shared" si="23"/>
        <v>3.4936599999999998</v>
      </c>
      <c r="F195" s="279">
        <f t="shared" si="15"/>
        <v>-2.6418100000000009</v>
      </c>
      <c r="G195" s="269">
        <v>0</v>
      </c>
      <c r="H195" s="270" t="s">
        <v>146</v>
      </c>
    </row>
    <row r="196" spans="1:25" ht="15.75">
      <c r="A196" s="198" t="s">
        <v>598</v>
      </c>
      <c r="B196" s="200" t="s">
        <v>599</v>
      </c>
      <c r="C196" s="191" t="s">
        <v>332</v>
      </c>
      <c r="D196" s="415">
        <v>0</v>
      </c>
      <c r="E196" s="415">
        <f>E123</f>
        <v>2.052015999999997</v>
      </c>
      <c r="F196" s="280">
        <f t="shared" si="15"/>
        <v>2.052015999999997</v>
      </c>
      <c r="G196" s="269">
        <v>0</v>
      </c>
      <c r="H196" s="270" t="s">
        <v>146</v>
      </c>
    </row>
    <row r="197" spans="1:25" ht="15.75">
      <c r="A197" s="198" t="s">
        <v>600</v>
      </c>
      <c r="B197" s="197" t="s">
        <v>601</v>
      </c>
      <c r="C197" s="191" t="s">
        <v>332</v>
      </c>
      <c r="D197" s="415">
        <f t="shared" ref="D197:E197" si="24">D59</f>
        <v>4.0170599999999999</v>
      </c>
      <c r="E197" s="415">
        <f t="shared" si="24"/>
        <v>4.3520000000000003</v>
      </c>
      <c r="F197" s="279">
        <f t="shared" si="15"/>
        <v>0.33494000000000046</v>
      </c>
      <c r="G197" s="269">
        <v>0</v>
      </c>
      <c r="H197" s="270" t="s">
        <v>146</v>
      </c>
    </row>
    <row r="198" spans="1:25" ht="15.75">
      <c r="A198" s="198" t="s">
        <v>602</v>
      </c>
      <c r="B198" s="197" t="s">
        <v>603</v>
      </c>
      <c r="C198" s="191" t="s">
        <v>332</v>
      </c>
      <c r="D198" s="415">
        <f t="shared" ref="D198:E198" si="25">D60+D61</f>
        <v>28.911239999999999</v>
      </c>
      <c r="E198" s="415">
        <f t="shared" si="25"/>
        <v>46.442461000000002</v>
      </c>
      <c r="F198" s="279">
        <f t="shared" si="15"/>
        <v>17.531221000000002</v>
      </c>
      <c r="G198" s="269">
        <v>0</v>
      </c>
      <c r="H198" s="270" t="s">
        <v>146</v>
      </c>
    </row>
    <row r="199" spans="1:25" ht="15.75">
      <c r="A199" s="198" t="s">
        <v>604</v>
      </c>
      <c r="B199" s="197" t="s">
        <v>605</v>
      </c>
      <c r="C199" s="191" t="s">
        <v>332</v>
      </c>
      <c r="D199" s="415">
        <f t="shared" ref="D199:E199" si="26">D74</f>
        <v>0.26735999999999999</v>
      </c>
      <c r="E199" s="415">
        <f t="shared" si="26"/>
        <v>0.13600000000000001</v>
      </c>
      <c r="F199" s="279">
        <f t="shared" si="15"/>
        <v>-0.13135999999999998</v>
      </c>
      <c r="G199" s="269">
        <v>0</v>
      </c>
      <c r="H199" s="270" t="s">
        <v>146</v>
      </c>
    </row>
    <row r="200" spans="1:25" ht="47.25">
      <c r="A200" s="198" t="s">
        <v>606</v>
      </c>
      <c r="B200" s="197" t="s">
        <v>607</v>
      </c>
      <c r="C200" s="191" t="s">
        <v>332</v>
      </c>
      <c r="D200" s="415">
        <v>0</v>
      </c>
      <c r="E200" s="415">
        <v>0</v>
      </c>
      <c r="F200" s="279">
        <f t="shared" si="15"/>
        <v>0</v>
      </c>
      <c r="G200" s="269">
        <v>0</v>
      </c>
      <c r="H200" s="270" t="s">
        <v>146</v>
      </c>
    </row>
    <row r="201" spans="1:25" ht="15.75">
      <c r="A201" s="198" t="s">
        <v>608</v>
      </c>
      <c r="B201" s="197" t="s">
        <v>609</v>
      </c>
      <c r="C201" s="191" t="s">
        <v>332</v>
      </c>
      <c r="D201" s="415">
        <f t="shared" ref="D201:E201" si="27">D37-D186-D193-D194-D195-D197-D198-D199-D200</f>
        <v>25.071900000000003</v>
      </c>
      <c r="E201" s="415">
        <f t="shared" si="27"/>
        <v>32.243408999999986</v>
      </c>
      <c r="F201" s="279">
        <f t="shared" si="15"/>
        <v>7.1715089999999826</v>
      </c>
      <c r="G201" s="269">
        <v>0</v>
      </c>
      <c r="H201" s="270" t="s">
        <v>146</v>
      </c>
    </row>
    <row r="202" spans="1:25" s="202" customFormat="1" ht="15.75">
      <c r="A202" s="213" t="s">
        <v>610</v>
      </c>
      <c r="B202" s="194" t="s">
        <v>611</v>
      </c>
      <c r="C202" s="193" t="s">
        <v>332</v>
      </c>
      <c r="D202" s="444">
        <f t="shared" ref="D202:E202" si="28">D203+D204+D208</f>
        <v>11.156000000000001</v>
      </c>
      <c r="E202" s="444">
        <f t="shared" si="28"/>
        <v>9.782</v>
      </c>
      <c r="F202" s="276">
        <f t="shared" si="15"/>
        <v>-1.3740000000000006</v>
      </c>
      <c r="G202" s="276">
        <f t="shared" si="16"/>
        <v>-12.316242380781645</v>
      </c>
      <c r="H202" s="267" t="s">
        <v>146</v>
      </c>
      <c r="J202" s="340"/>
      <c r="K202" s="340"/>
      <c r="L202" s="340"/>
      <c r="M202" s="340"/>
      <c r="N202" s="340"/>
      <c r="O202" s="340"/>
      <c r="P202" s="340"/>
      <c r="Q202" s="340"/>
      <c r="R202" s="340"/>
      <c r="S202" s="340"/>
      <c r="T202" s="340"/>
      <c r="U202" s="340"/>
      <c r="V202" s="340"/>
      <c r="W202" s="340"/>
      <c r="X202" s="340"/>
      <c r="Y202" s="340"/>
    </row>
    <row r="203" spans="1:25" ht="15.75">
      <c r="A203" s="198" t="s">
        <v>612</v>
      </c>
      <c r="B203" s="197" t="s">
        <v>613</v>
      </c>
      <c r="C203" s="191" t="s">
        <v>332</v>
      </c>
      <c r="D203" s="415">
        <v>0</v>
      </c>
      <c r="E203" s="376">
        <v>0</v>
      </c>
      <c r="F203" s="279">
        <f t="shared" si="15"/>
        <v>0</v>
      </c>
      <c r="G203" s="277">
        <v>0</v>
      </c>
      <c r="H203" s="270" t="s">
        <v>146</v>
      </c>
    </row>
    <row r="204" spans="1:25" ht="15.75">
      <c r="A204" s="198" t="s">
        <v>614</v>
      </c>
      <c r="B204" s="197" t="s">
        <v>615</v>
      </c>
      <c r="C204" s="191" t="s">
        <v>332</v>
      </c>
      <c r="D204" s="415">
        <v>0</v>
      </c>
      <c r="E204" s="376">
        <v>0</v>
      </c>
      <c r="F204" s="279">
        <f t="shared" si="15"/>
        <v>0</v>
      </c>
      <c r="G204" s="277">
        <v>0</v>
      </c>
      <c r="H204" s="270" t="s">
        <v>146</v>
      </c>
    </row>
    <row r="205" spans="1:25" ht="31.5">
      <c r="A205" s="198" t="s">
        <v>616</v>
      </c>
      <c r="B205" s="200" t="s">
        <v>617</v>
      </c>
      <c r="C205" s="191" t="s">
        <v>332</v>
      </c>
      <c r="D205" s="415">
        <v>0</v>
      </c>
      <c r="E205" s="376">
        <f>E206+E207</f>
        <v>0</v>
      </c>
      <c r="F205" s="279">
        <f t="shared" si="15"/>
        <v>0</v>
      </c>
      <c r="G205" s="277">
        <v>0</v>
      </c>
      <c r="H205" s="270" t="s">
        <v>146</v>
      </c>
    </row>
    <row r="206" spans="1:25" ht="15.75">
      <c r="A206" s="198" t="s">
        <v>618</v>
      </c>
      <c r="B206" s="200" t="s">
        <v>619</v>
      </c>
      <c r="C206" s="191" t="s">
        <v>332</v>
      </c>
      <c r="D206" s="415">
        <v>0</v>
      </c>
      <c r="E206" s="376">
        <v>0</v>
      </c>
      <c r="F206" s="279">
        <f t="shared" si="15"/>
        <v>0</v>
      </c>
      <c r="G206" s="277">
        <v>0</v>
      </c>
      <c r="H206" s="270" t="s">
        <v>146</v>
      </c>
    </row>
    <row r="207" spans="1:25" ht="31.5">
      <c r="A207" s="198" t="s">
        <v>620</v>
      </c>
      <c r="B207" s="200" t="s">
        <v>621</v>
      </c>
      <c r="C207" s="191" t="s">
        <v>332</v>
      </c>
      <c r="D207" s="415">
        <v>0</v>
      </c>
      <c r="E207" s="376">
        <v>0</v>
      </c>
      <c r="F207" s="279"/>
      <c r="G207" s="277"/>
      <c r="H207" s="268" t="s">
        <v>146</v>
      </c>
    </row>
    <row r="208" spans="1:25" ht="15.75">
      <c r="A208" s="198" t="s">
        <v>622</v>
      </c>
      <c r="B208" s="197" t="s">
        <v>623</v>
      </c>
      <c r="C208" s="191" t="s">
        <v>332</v>
      </c>
      <c r="D208" s="415">
        <v>11.156000000000001</v>
      </c>
      <c r="E208" s="415">
        <v>9.782</v>
      </c>
      <c r="F208" s="281">
        <f t="shared" si="15"/>
        <v>-1.3740000000000006</v>
      </c>
      <c r="G208" s="281"/>
      <c r="H208" s="268" t="s">
        <v>146</v>
      </c>
    </row>
    <row r="209" spans="1:25" s="202" customFormat="1" ht="15.75">
      <c r="A209" s="213" t="s">
        <v>624</v>
      </c>
      <c r="B209" s="194" t="s">
        <v>625</v>
      </c>
      <c r="C209" s="193" t="s">
        <v>332</v>
      </c>
      <c r="D209" s="444">
        <f t="shared" ref="D209" si="29">D210+D217+D218+D219</f>
        <v>11.156000000000001</v>
      </c>
      <c r="E209" s="444">
        <f>E210</f>
        <v>28.457999999999998</v>
      </c>
      <c r="F209" s="229">
        <f t="shared" si="15"/>
        <v>17.302</v>
      </c>
      <c r="G209" s="275">
        <f t="shared" si="16"/>
        <v>155.09143062029401</v>
      </c>
      <c r="H209" s="274" t="s">
        <v>146</v>
      </c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340"/>
      <c r="U209" s="340"/>
      <c r="V209" s="340"/>
      <c r="W209" s="340"/>
      <c r="X209" s="340"/>
      <c r="Y209" s="340"/>
    </row>
    <row r="210" spans="1:25" ht="15.75">
      <c r="A210" s="215" t="s">
        <v>626</v>
      </c>
      <c r="B210" s="197" t="s">
        <v>627</v>
      </c>
      <c r="C210" s="191" t="s">
        <v>332</v>
      </c>
      <c r="D210" s="415">
        <f>SUM(D211:D216)</f>
        <v>11.156000000000001</v>
      </c>
      <c r="E210" s="415">
        <f>E211+E212+E213+E214+E215+E216</f>
        <v>28.457999999999998</v>
      </c>
      <c r="F210" s="223">
        <f t="shared" si="15"/>
        <v>17.302</v>
      </c>
      <c r="G210" s="277">
        <f t="shared" ref="G210:G211" si="30">F210/D210</f>
        <v>1.55091430620294</v>
      </c>
      <c r="H210" s="270" t="s">
        <v>146</v>
      </c>
    </row>
    <row r="211" spans="1:25" ht="15.75">
      <c r="A211" s="198" t="s">
        <v>628</v>
      </c>
      <c r="B211" s="200" t="s">
        <v>629</v>
      </c>
      <c r="C211" s="191" t="s">
        <v>332</v>
      </c>
      <c r="D211" s="415">
        <v>11.156000000000001</v>
      </c>
      <c r="E211" s="415">
        <v>12.451000000000001</v>
      </c>
      <c r="F211" s="223">
        <f t="shared" si="15"/>
        <v>1.2949999999999999</v>
      </c>
      <c r="G211" s="277">
        <f t="shared" si="30"/>
        <v>0.11608103262818213</v>
      </c>
      <c r="H211" s="270" t="s">
        <v>146</v>
      </c>
    </row>
    <row r="212" spans="1:25" ht="15.75">
      <c r="A212" s="198" t="s">
        <v>630</v>
      </c>
      <c r="B212" s="200" t="s">
        <v>631</v>
      </c>
      <c r="C212" s="191" t="s">
        <v>332</v>
      </c>
      <c r="D212" s="415">
        <v>0</v>
      </c>
      <c r="E212" s="415">
        <v>11.157</v>
      </c>
      <c r="F212" s="223">
        <f t="shared" si="15"/>
        <v>11.157</v>
      </c>
      <c r="G212" s="277">
        <v>0</v>
      </c>
      <c r="H212" s="270" t="s">
        <v>146</v>
      </c>
    </row>
    <row r="213" spans="1:25" ht="31.5">
      <c r="A213" s="198" t="s">
        <v>632</v>
      </c>
      <c r="B213" s="200" t="s">
        <v>633</v>
      </c>
      <c r="C213" s="191" t="s">
        <v>332</v>
      </c>
      <c r="D213" s="415">
        <v>0</v>
      </c>
      <c r="E213" s="415">
        <v>0</v>
      </c>
      <c r="F213" s="223">
        <f t="shared" si="15"/>
        <v>0</v>
      </c>
      <c r="G213" s="277">
        <v>0</v>
      </c>
      <c r="H213" s="270" t="s">
        <v>146</v>
      </c>
    </row>
    <row r="214" spans="1:25" ht="15.75">
      <c r="A214" s="198" t="s">
        <v>634</v>
      </c>
      <c r="B214" s="200" t="s">
        <v>635</v>
      </c>
      <c r="C214" s="191" t="s">
        <v>332</v>
      </c>
      <c r="D214" s="415">
        <v>0</v>
      </c>
      <c r="E214" s="415">
        <v>0</v>
      </c>
      <c r="F214" s="223">
        <f t="shared" si="15"/>
        <v>0</v>
      </c>
      <c r="G214" s="277">
        <v>0</v>
      </c>
      <c r="H214" s="270" t="s">
        <v>146</v>
      </c>
    </row>
    <row r="215" spans="1:25" ht="31.5">
      <c r="A215" s="198" t="s">
        <v>636</v>
      </c>
      <c r="B215" s="200" t="s">
        <v>637</v>
      </c>
      <c r="C215" s="191" t="s">
        <v>332</v>
      </c>
      <c r="D215" s="415">
        <v>0</v>
      </c>
      <c r="E215" s="415">
        <v>0</v>
      </c>
      <c r="F215" s="279">
        <f t="shared" si="15"/>
        <v>0</v>
      </c>
      <c r="G215" s="277">
        <v>0</v>
      </c>
      <c r="H215" s="270" t="s">
        <v>146</v>
      </c>
    </row>
    <row r="216" spans="1:25" ht="15.75">
      <c r="A216" s="198" t="s">
        <v>638</v>
      </c>
      <c r="B216" s="200" t="s">
        <v>639</v>
      </c>
      <c r="C216" s="191" t="s">
        <v>332</v>
      </c>
      <c r="D216" s="415">
        <v>0</v>
      </c>
      <c r="E216" s="415">
        <v>4.8499999999999996</v>
      </c>
      <c r="F216" s="279">
        <f t="shared" si="15"/>
        <v>4.8499999999999996</v>
      </c>
      <c r="G216" s="277">
        <v>0</v>
      </c>
      <c r="H216" s="270" t="s">
        <v>146</v>
      </c>
    </row>
    <row r="217" spans="1:25" ht="15.75">
      <c r="A217" s="198" t="s">
        <v>640</v>
      </c>
      <c r="B217" s="197" t="s">
        <v>641</v>
      </c>
      <c r="C217" s="191" t="s">
        <v>332</v>
      </c>
      <c r="D217" s="415">
        <v>0</v>
      </c>
      <c r="E217" s="376">
        <v>0</v>
      </c>
      <c r="F217" s="279">
        <f t="shared" si="15"/>
        <v>0</v>
      </c>
      <c r="G217" s="277">
        <v>0</v>
      </c>
      <c r="H217" s="270" t="s">
        <v>146</v>
      </c>
    </row>
    <row r="218" spans="1:25" ht="15.75">
      <c r="A218" s="198" t="s">
        <v>642</v>
      </c>
      <c r="B218" s="197" t="s">
        <v>643</v>
      </c>
      <c r="C218" s="191" t="s">
        <v>332</v>
      </c>
      <c r="D218" s="415">
        <v>0</v>
      </c>
      <c r="E218" s="376">
        <v>0</v>
      </c>
      <c r="F218" s="279">
        <f t="shared" si="15"/>
        <v>0</v>
      </c>
      <c r="G218" s="277">
        <v>0</v>
      </c>
      <c r="H218" s="270" t="s">
        <v>146</v>
      </c>
    </row>
    <row r="219" spans="1:25" ht="15.75">
      <c r="A219" s="198" t="s">
        <v>644</v>
      </c>
      <c r="B219" s="197" t="s">
        <v>424</v>
      </c>
      <c r="C219" s="191" t="s">
        <v>538</v>
      </c>
      <c r="D219" s="415">
        <v>0</v>
      </c>
      <c r="E219" s="376">
        <v>0</v>
      </c>
      <c r="F219" s="279">
        <f t="shared" si="15"/>
        <v>0</v>
      </c>
      <c r="G219" s="277">
        <v>0</v>
      </c>
      <c r="H219" s="270" t="s">
        <v>146</v>
      </c>
    </row>
    <row r="220" spans="1:25" ht="31.5">
      <c r="A220" s="198" t="s">
        <v>645</v>
      </c>
      <c r="B220" s="200" t="s">
        <v>646</v>
      </c>
      <c r="C220" s="191" t="s">
        <v>332</v>
      </c>
      <c r="D220" s="415">
        <v>0</v>
      </c>
      <c r="E220" s="376">
        <v>0</v>
      </c>
      <c r="F220" s="279">
        <f t="shared" si="15"/>
        <v>0</v>
      </c>
      <c r="G220" s="277">
        <v>0</v>
      </c>
      <c r="H220" s="270" t="s">
        <v>146</v>
      </c>
    </row>
    <row r="221" spans="1:25" s="202" customFormat="1" ht="15.75">
      <c r="A221" s="213" t="s">
        <v>647</v>
      </c>
      <c r="B221" s="194" t="s">
        <v>648</v>
      </c>
      <c r="C221" s="193" t="s">
        <v>332</v>
      </c>
      <c r="D221" s="414">
        <v>0</v>
      </c>
      <c r="E221" s="414">
        <f>E224</f>
        <v>0</v>
      </c>
      <c r="F221" s="275">
        <f t="shared" si="15"/>
        <v>0</v>
      </c>
      <c r="G221" s="275">
        <f t="shared" si="15"/>
        <v>0</v>
      </c>
      <c r="H221" s="274" t="s">
        <v>146</v>
      </c>
      <c r="J221" s="340"/>
      <c r="K221" s="340"/>
      <c r="L221" s="340"/>
      <c r="M221" s="340"/>
      <c r="N221" s="340"/>
      <c r="O221" s="340"/>
      <c r="P221" s="340"/>
      <c r="Q221" s="340"/>
      <c r="R221" s="340"/>
      <c r="S221" s="340"/>
      <c r="T221" s="340"/>
      <c r="U221" s="340"/>
      <c r="V221" s="340"/>
      <c r="W221" s="340"/>
      <c r="X221" s="340"/>
      <c r="Y221" s="340"/>
    </row>
    <row r="222" spans="1:25" ht="15.75">
      <c r="A222" s="215" t="s">
        <v>649</v>
      </c>
      <c r="B222" s="216" t="s">
        <v>650</v>
      </c>
      <c r="C222" s="217" t="s">
        <v>332</v>
      </c>
      <c r="D222" s="415">
        <v>0</v>
      </c>
      <c r="E222" s="376">
        <v>0</v>
      </c>
      <c r="F222" s="376">
        <f t="shared" ref="F222:F233" si="31">F223</f>
        <v>0</v>
      </c>
      <c r="G222" s="376">
        <v>0</v>
      </c>
      <c r="H222" s="278" t="s">
        <v>146</v>
      </c>
    </row>
    <row r="223" spans="1:25" ht="15.75">
      <c r="A223" s="215" t="s">
        <v>651</v>
      </c>
      <c r="B223" s="216" t="s">
        <v>652</v>
      </c>
      <c r="C223" s="217" t="s">
        <v>332</v>
      </c>
      <c r="D223" s="415">
        <v>0</v>
      </c>
      <c r="E223" s="376">
        <v>0</v>
      </c>
      <c r="F223" s="376">
        <f t="shared" si="31"/>
        <v>0</v>
      </c>
      <c r="G223" s="376">
        <v>0</v>
      </c>
      <c r="H223" s="278" t="s">
        <v>146</v>
      </c>
    </row>
    <row r="224" spans="1:25" ht="15.75">
      <c r="A224" s="215" t="s">
        <v>653</v>
      </c>
      <c r="B224" s="218" t="s">
        <v>654</v>
      </c>
      <c r="C224" s="217" t="s">
        <v>332</v>
      </c>
      <c r="D224" s="415">
        <v>0</v>
      </c>
      <c r="E224" s="376">
        <v>0</v>
      </c>
      <c r="F224" s="376">
        <f t="shared" si="31"/>
        <v>0</v>
      </c>
      <c r="G224" s="376">
        <v>0</v>
      </c>
      <c r="H224" s="278" t="s">
        <v>146</v>
      </c>
    </row>
    <row r="225" spans="1:25" ht="15.75">
      <c r="A225" s="215" t="s">
        <v>655</v>
      </c>
      <c r="B225" s="218" t="s">
        <v>656</v>
      </c>
      <c r="C225" s="217" t="s">
        <v>332</v>
      </c>
      <c r="D225" s="415">
        <v>0</v>
      </c>
      <c r="E225" s="376">
        <v>0</v>
      </c>
      <c r="F225" s="376">
        <f t="shared" si="31"/>
        <v>0</v>
      </c>
      <c r="G225" s="376">
        <v>0</v>
      </c>
      <c r="H225" s="278" t="s">
        <v>146</v>
      </c>
    </row>
    <row r="226" spans="1:25" ht="15.75">
      <c r="A226" s="215" t="s">
        <v>657</v>
      </c>
      <c r="B226" s="218" t="s">
        <v>658</v>
      </c>
      <c r="C226" s="217" t="s">
        <v>332</v>
      </c>
      <c r="D226" s="415">
        <v>0</v>
      </c>
      <c r="E226" s="376">
        <v>0</v>
      </c>
      <c r="F226" s="376">
        <f t="shared" si="31"/>
        <v>0</v>
      </c>
      <c r="G226" s="376">
        <v>0</v>
      </c>
      <c r="H226" s="278" t="s">
        <v>146</v>
      </c>
    </row>
    <row r="227" spans="1:25" ht="15.75">
      <c r="A227" s="215" t="s">
        <v>659</v>
      </c>
      <c r="B227" s="216" t="s">
        <v>660</v>
      </c>
      <c r="C227" s="217" t="s">
        <v>332</v>
      </c>
      <c r="D227" s="415">
        <v>0</v>
      </c>
      <c r="E227" s="376">
        <v>0</v>
      </c>
      <c r="F227" s="376">
        <f t="shared" si="31"/>
        <v>0</v>
      </c>
      <c r="G227" s="376">
        <v>0</v>
      </c>
      <c r="H227" s="278" t="s">
        <v>146</v>
      </c>
    </row>
    <row r="228" spans="1:25" ht="15.75">
      <c r="A228" s="215" t="s">
        <v>661</v>
      </c>
      <c r="B228" s="216" t="s">
        <v>662</v>
      </c>
      <c r="C228" s="217" t="s">
        <v>332</v>
      </c>
      <c r="D228" s="415">
        <v>0</v>
      </c>
      <c r="E228" s="376">
        <v>0</v>
      </c>
      <c r="F228" s="376">
        <f t="shared" si="31"/>
        <v>0</v>
      </c>
      <c r="G228" s="376">
        <v>0</v>
      </c>
      <c r="H228" s="278" t="s">
        <v>146</v>
      </c>
    </row>
    <row r="229" spans="1:25" ht="15.75">
      <c r="A229" s="215" t="s">
        <v>663</v>
      </c>
      <c r="B229" s="218" t="s">
        <v>664</v>
      </c>
      <c r="C229" s="217" t="s">
        <v>332</v>
      </c>
      <c r="D229" s="415">
        <v>0</v>
      </c>
      <c r="E229" s="376">
        <v>0</v>
      </c>
      <c r="F229" s="376">
        <f t="shared" si="31"/>
        <v>0</v>
      </c>
      <c r="G229" s="376">
        <v>0</v>
      </c>
      <c r="H229" s="278" t="s">
        <v>146</v>
      </c>
    </row>
    <row r="230" spans="1:25" ht="15.75">
      <c r="A230" s="215" t="s">
        <v>665</v>
      </c>
      <c r="B230" s="218" t="s">
        <v>666</v>
      </c>
      <c r="C230" s="217" t="s">
        <v>332</v>
      </c>
      <c r="D230" s="415">
        <v>0</v>
      </c>
      <c r="E230" s="376">
        <v>0</v>
      </c>
      <c r="F230" s="376">
        <f t="shared" si="31"/>
        <v>0</v>
      </c>
      <c r="G230" s="376">
        <v>0</v>
      </c>
      <c r="H230" s="278" t="s">
        <v>146</v>
      </c>
    </row>
    <row r="231" spans="1:25" ht="15.75">
      <c r="A231" s="215" t="s">
        <v>667</v>
      </c>
      <c r="B231" s="216" t="s">
        <v>668</v>
      </c>
      <c r="C231" s="217" t="s">
        <v>332</v>
      </c>
      <c r="D231" s="415">
        <v>0</v>
      </c>
      <c r="E231" s="376">
        <v>0</v>
      </c>
      <c r="F231" s="376">
        <f t="shared" si="31"/>
        <v>0</v>
      </c>
      <c r="G231" s="376">
        <v>0</v>
      </c>
      <c r="H231" s="278" t="s">
        <v>146</v>
      </c>
    </row>
    <row r="232" spans="1:25" ht="15.75">
      <c r="A232" s="215" t="s">
        <v>669</v>
      </c>
      <c r="B232" s="216" t="s">
        <v>670</v>
      </c>
      <c r="C232" s="217" t="s">
        <v>332</v>
      </c>
      <c r="D232" s="415">
        <v>0</v>
      </c>
      <c r="E232" s="376">
        <v>0</v>
      </c>
      <c r="F232" s="376">
        <f t="shared" si="31"/>
        <v>0</v>
      </c>
      <c r="G232" s="376">
        <v>0</v>
      </c>
      <c r="H232" s="278" t="s">
        <v>146</v>
      </c>
    </row>
    <row r="233" spans="1:25" ht="15.75">
      <c r="A233" s="215" t="s">
        <v>671</v>
      </c>
      <c r="B233" s="216" t="s">
        <v>672</v>
      </c>
      <c r="C233" s="217" t="s">
        <v>332</v>
      </c>
      <c r="D233" s="415">
        <v>0</v>
      </c>
      <c r="E233" s="376">
        <v>0</v>
      </c>
      <c r="F233" s="376">
        <f t="shared" si="31"/>
        <v>0</v>
      </c>
      <c r="G233" s="376">
        <v>0</v>
      </c>
      <c r="H233" s="278" t="s">
        <v>146</v>
      </c>
    </row>
    <row r="234" spans="1:25" s="202" customFormat="1" ht="15.75">
      <c r="A234" s="219" t="s">
        <v>673</v>
      </c>
      <c r="B234" s="220" t="s">
        <v>674</v>
      </c>
      <c r="C234" s="221" t="s">
        <v>332</v>
      </c>
      <c r="D234" s="415">
        <v>0</v>
      </c>
      <c r="E234" s="376">
        <f>E235+E236+E237+E238+E239+E240</f>
        <v>0</v>
      </c>
      <c r="F234" s="376">
        <f t="shared" ref="F234:G251" si="32">E234-D234</f>
        <v>0</v>
      </c>
      <c r="G234" s="376">
        <f t="shared" si="32"/>
        <v>0</v>
      </c>
      <c r="H234" s="278" t="s">
        <v>146</v>
      </c>
      <c r="J234" s="340"/>
      <c r="K234" s="340"/>
      <c r="L234" s="340"/>
      <c r="M234" s="340"/>
      <c r="N234" s="340"/>
      <c r="O234" s="340"/>
      <c r="P234" s="340"/>
      <c r="Q234" s="340"/>
      <c r="R234" s="340"/>
      <c r="S234" s="340"/>
      <c r="T234" s="340"/>
      <c r="U234" s="340"/>
      <c r="V234" s="340"/>
      <c r="W234" s="340"/>
      <c r="X234" s="340"/>
      <c r="Y234" s="340"/>
    </row>
    <row r="235" spans="1:25" ht="15.75">
      <c r="A235" s="215" t="s">
        <v>675</v>
      </c>
      <c r="B235" s="216" t="s">
        <v>676</v>
      </c>
      <c r="C235" s="217" t="s">
        <v>332</v>
      </c>
      <c r="D235" s="415">
        <v>0</v>
      </c>
      <c r="E235" s="376">
        <f>E236</f>
        <v>0</v>
      </c>
      <c r="F235" s="376">
        <f t="shared" si="32"/>
        <v>0</v>
      </c>
      <c r="G235" s="376">
        <v>0</v>
      </c>
      <c r="H235" s="278" t="s">
        <v>146</v>
      </c>
    </row>
    <row r="236" spans="1:25" ht="15.75">
      <c r="A236" s="215" t="s">
        <v>677</v>
      </c>
      <c r="B236" s="218" t="s">
        <v>654</v>
      </c>
      <c r="C236" s="217" t="s">
        <v>332</v>
      </c>
      <c r="D236" s="415">
        <v>0</v>
      </c>
      <c r="E236" s="376">
        <v>0</v>
      </c>
      <c r="F236" s="376">
        <f t="shared" si="32"/>
        <v>0</v>
      </c>
      <c r="G236" s="376">
        <v>0</v>
      </c>
      <c r="H236" s="278" t="s">
        <v>146</v>
      </c>
    </row>
    <row r="237" spans="1:25" ht="15.75">
      <c r="A237" s="215" t="s">
        <v>678</v>
      </c>
      <c r="B237" s="218" t="s">
        <v>656</v>
      </c>
      <c r="C237" s="217" t="s">
        <v>332</v>
      </c>
      <c r="D237" s="415">
        <v>0</v>
      </c>
      <c r="E237" s="376">
        <v>0</v>
      </c>
      <c r="F237" s="376">
        <f t="shared" si="32"/>
        <v>0</v>
      </c>
      <c r="G237" s="376">
        <v>0</v>
      </c>
      <c r="H237" s="278" t="s">
        <v>146</v>
      </c>
    </row>
    <row r="238" spans="1:25" ht="15.75">
      <c r="A238" s="215" t="s">
        <v>679</v>
      </c>
      <c r="B238" s="218" t="s">
        <v>658</v>
      </c>
      <c r="C238" s="217" t="s">
        <v>332</v>
      </c>
      <c r="D238" s="415">
        <v>0</v>
      </c>
      <c r="E238" s="376">
        <v>0</v>
      </c>
      <c r="F238" s="376">
        <f t="shared" si="32"/>
        <v>0</v>
      </c>
      <c r="G238" s="376">
        <v>0</v>
      </c>
      <c r="H238" s="278" t="s">
        <v>146</v>
      </c>
    </row>
    <row r="239" spans="1:25" ht="15.75">
      <c r="A239" s="215" t="s">
        <v>680</v>
      </c>
      <c r="B239" s="216" t="s">
        <v>534</v>
      </c>
      <c r="C239" s="217" t="s">
        <v>332</v>
      </c>
      <c r="D239" s="415">
        <v>0</v>
      </c>
      <c r="E239" s="376">
        <v>0</v>
      </c>
      <c r="F239" s="376">
        <f t="shared" si="32"/>
        <v>0</v>
      </c>
      <c r="G239" s="376">
        <v>0</v>
      </c>
      <c r="H239" s="278" t="s">
        <v>146</v>
      </c>
    </row>
    <row r="240" spans="1:25" ht="15.75">
      <c r="A240" s="215" t="s">
        <v>681</v>
      </c>
      <c r="B240" s="216" t="s">
        <v>682</v>
      </c>
      <c r="C240" s="217" t="s">
        <v>332</v>
      </c>
      <c r="D240" s="415">
        <v>0</v>
      </c>
      <c r="E240" s="376">
        <v>0</v>
      </c>
      <c r="F240" s="376">
        <f t="shared" si="32"/>
        <v>0</v>
      </c>
      <c r="G240" s="376">
        <v>0</v>
      </c>
      <c r="H240" s="278" t="s">
        <v>146</v>
      </c>
    </row>
    <row r="241" spans="1:25" s="202" customFormat="1" ht="31.5">
      <c r="A241" s="213" t="s">
        <v>683</v>
      </c>
      <c r="B241" s="194" t="s">
        <v>684</v>
      </c>
      <c r="C241" s="193" t="s">
        <v>332</v>
      </c>
      <c r="D241" s="414">
        <v>0</v>
      </c>
      <c r="E241" s="414">
        <f>E166-E184</f>
        <v>11.079999999999984</v>
      </c>
      <c r="F241" s="229">
        <f t="shared" si="32"/>
        <v>11.079999999999984</v>
      </c>
      <c r="G241" s="415" t="s">
        <v>146</v>
      </c>
      <c r="H241" s="267" t="s">
        <v>146</v>
      </c>
      <c r="J241" s="340"/>
      <c r="K241" s="340"/>
      <c r="L241" s="340"/>
      <c r="M241" s="340"/>
      <c r="N241" s="340"/>
      <c r="O241" s="340"/>
      <c r="P241" s="340"/>
      <c r="Q241" s="340"/>
      <c r="R241" s="340"/>
      <c r="S241" s="340"/>
      <c r="T241" s="340"/>
      <c r="U241" s="340"/>
      <c r="V241" s="340"/>
      <c r="W241" s="340"/>
      <c r="X241" s="340"/>
      <c r="Y241" s="340"/>
    </row>
    <row r="242" spans="1:25" s="202" customFormat="1" ht="31.5">
      <c r="A242" s="213" t="s">
        <v>685</v>
      </c>
      <c r="B242" s="194" t="s">
        <v>686</v>
      </c>
      <c r="C242" s="193" t="s">
        <v>332</v>
      </c>
      <c r="D242" s="414">
        <f t="shared" ref="D242" si="33">D202-D209</f>
        <v>0</v>
      </c>
      <c r="E242" s="414">
        <f>E202-E209</f>
        <v>-18.675999999999998</v>
      </c>
      <c r="F242" s="229">
        <f t="shared" si="32"/>
        <v>-18.675999999999998</v>
      </c>
      <c r="G242" s="275" t="s">
        <v>146</v>
      </c>
      <c r="H242" s="267" t="s">
        <v>146</v>
      </c>
      <c r="J242" s="340"/>
      <c r="K242" s="340"/>
      <c r="L242" s="340"/>
      <c r="M242" s="340"/>
      <c r="N242" s="340"/>
      <c r="O242" s="340"/>
      <c r="P242" s="340"/>
      <c r="Q242" s="340"/>
      <c r="R242" s="340"/>
      <c r="S242" s="340"/>
      <c r="T242" s="340"/>
      <c r="U242" s="340"/>
      <c r="V242" s="340"/>
      <c r="W242" s="340"/>
      <c r="X242" s="340"/>
      <c r="Y242" s="340"/>
    </row>
    <row r="243" spans="1:25" s="195" customFormat="1" ht="15.75">
      <c r="A243" s="215" t="s">
        <v>687</v>
      </c>
      <c r="B243" s="216" t="s">
        <v>688</v>
      </c>
      <c r="C243" s="217" t="s">
        <v>332</v>
      </c>
      <c r="D243" s="415">
        <f t="shared" ref="D243" si="34">D242</f>
        <v>0</v>
      </c>
      <c r="E243" s="376">
        <v>0</v>
      </c>
      <c r="F243" s="279">
        <f t="shared" si="32"/>
        <v>0</v>
      </c>
      <c r="G243" s="277">
        <v>0</v>
      </c>
      <c r="H243" s="270" t="s">
        <v>146</v>
      </c>
      <c r="J243" s="338"/>
      <c r="K243" s="338"/>
      <c r="L243" s="338"/>
      <c r="M243" s="338"/>
      <c r="N243" s="338"/>
      <c r="O243" s="338"/>
      <c r="P243" s="338"/>
      <c r="Q243" s="338"/>
      <c r="R243" s="338"/>
      <c r="S243" s="338"/>
      <c r="T243" s="338"/>
      <c r="U243" s="338"/>
      <c r="V243" s="338"/>
      <c r="W243" s="338"/>
      <c r="X243" s="338"/>
      <c r="Y243" s="338"/>
    </row>
    <row r="244" spans="1:25" s="195" customFormat="1" ht="15.75">
      <c r="A244" s="215" t="s">
        <v>689</v>
      </c>
      <c r="B244" s="216" t="s">
        <v>690</v>
      </c>
      <c r="C244" s="217" t="s">
        <v>332</v>
      </c>
      <c r="D244" s="415">
        <v>0</v>
      </c>
      <c r="E244" s="376">
        <v>0</v>
      </c>
      <c r="F244" s="279">
        <f t="shared" si="32"/>
        <v>0</v>
      </c>
      <c r="G244" s="277">
        <v>0</v>
      </c>
      <c r="H244" s="270" t="s">
        <v>146</v>
      </c>
      <c r="J244" s="338"/>
      <c r="K244" s="338"/>
      <c r="L244" s="338"/>
      <c r="M244" s="338"/>
      <c r="N244" s="338"/>
      <c r="O244" s="338"/>
      <c r="P244" s="338"/>
      <c r="Q244" s="338"/>
      <c r="R244" s="338"/>
      <c r="S244" s="338"/>
      <c r="T244" s="338"/>
      <c r="U244" s="338"/>
      <c r="V244" s="338"/>
      <c r="W244" s="338"/>
      <c r="X244" s="338"/>
      <c r="Y244" s="338"/>
    </row>
    <row r="245" spans="1:25" s="202" customFormat="1" ht="31.5">
      <c r="A245" s="213" t="s">
        <v>691</v>
      </c>
      <c r="B245" s="194" t="s">
        <v>692</v>
      </c>
      <c r="C245" s="193" t="s">
        <v>332</v>
      </c>
      <c r="D245" s="414">
        <f t="shared" ref="D245" si="35">D221-D234</f>
        <v>0</v>
      </c>
      <c r="E245" s="414">
        <f>E221-E234</f>
        <v>0</v>
      </c>
      <c r="F245" s="275">
        <f t="shared" si="32"/>
        <v>0</v>
      </c>
      <c r="G245" s="275"/>
      <c r="H245" s="267" t="s">
        <v>146</v>
      </c>
      <c r="J245" s="340"/>
      <c r="K245" s="340"/>
      <c r="L245" s="340"/>
      <c r="M245" s="340"/>
      <c r="N245" s="340"/>
      <c r="O245" s="340"/>
      <c r="P245" s="340"/>
      <c r="Q245" s="340"/>
      <c r="R245" s="340"/>
      <c r="S245" s="340"/>
      <c r="T245" s="340"/>
      <c r="U245" s="340"/>
      <c r="V245" s="340"/>
      <c r="W245" s="340"/>
      <c r="X245" s="340"/>
      <c r="Y245" s="340"/>
    </row>
    <row r="246" spans="1:25" ht="31.5">
      <c r="A246" s="198" t="s">
        <v>693</v>
      </c>
      <c r="B246" s="197" t="s">
        <v>694</v>
      </c>
      <c r="C246" s="191" t="s">
        <v>332</v>
      </c>
      <c r="D246" s="415">
        <v>0</v>
      </c>
      <c r="E246" s="376">
        <v>0</v>
      </c>
      <c r="F246" s="279">
        <f t="shared" si="32"/>
        <v>0</v>
      </c>
      <c r="G246" s="277">
        <v>0</v>
      </c>
      <c r="H246" s="270" t="s">
        <v>146</v>
      </c>
    </row>
    <row r="247" spans="1:25" ht="15.75">
      <c r="A247" s="198" t="s">
        <v>695</v>
      </c>
      <c r="B247" s="197" t="s">
        <v>696</v>
      </c>
      <c r="C247" s="191" t="s">
        <v>332</v>
      </c>
      <c r="D247" s="415">
        <v>0</v>
      </c>
      <c r="E247" s="376">
        <v>0</v>
      </c>
      <c r="F247" s="279">
        <f t="shared" si="32"/>
        <v>0</v>
      </c>
      <c r="G247" s="277">
        <v>0</v>
      </c>
      <c r="H247" s="270" t="s">
        <v>146</v>
      </c>
    </row>
    <row r="248" spans="1:25" ht="15.75">
      <c r="A248" s="213" t="s">
        <v>697</v>
      </c>
      <c r="B248" s="194" t="s">
        <v>698</v>
      </c>
      <c r="C248" s="193" t="s">
        <v>332</v>
      </c>
      <c r="D248" s="414">
        <v>0</v>
      </c>
      <c r="E248" s="414">
        <v>0</v>
      </c>
      <c r="F248" s="276">
        <f>E248-D248</f>
        <v>0</v>
      </c>
      <c r="G248" s="276"/>
      <c r="H248" s="267" t="s">
        <v>146</v>
      </c>
    </row>
    <row r="249" spans="1:25" ht="31.5">
      <c r="A249" s="213" t="s">
        <v>699</v>
      </c>
      <c r="B249" s="194" t="s">
        <v>700</v>
      </c>
      <c r="C249" s="193" t="s">
        <v>332</v>
      </c>
      <c r="D249" s="414">
        <f t="shared" ref="D249" si="36">D241+D242+D245+D248</f>
        <v>0</v>
      </c>
      <c r="E249" s="414">
        <f>E241+E242+E245+E248</f>
        <v>-7.5960000000000143</v>
      </c>
      <c r="F249" s="276">
        <f t="shared" si="32"/>
        <v>-7.5960000000000143</v>
      </c>
      <c r="G249" s="276" t="s">
        <v>146</v>
      </c>
      <c r="H249" s="267" t="s">
        <v>146</v>
      </c>
    </row>
    <row r="250" spans="1:25" ht="15.75">
      <c r="A250" s="213" t="s">
        <v>701</v>
      </c>
      <c r="B250" s="194" t="s">
        <v>702</v>
      </c>
      <c r="C250" s="193" t="s">
        <v>332</v>
      </c>
      <c r="D250" s="414">
        <v>0</v>
      </c>
      <c r="E250" s="414">
        <v>0</v>
      </c>
      <c r="F250" s="229">
        <f t="shared" si="32"/>
        <v>0</v>
      </c>
      <c r="G250" s="276" t="s">
        <v>146</v>
      </c>
      <c r="H250" s="267" t="s">
        <v>146</v>
      </c>
    </row>
    <row r="251" spans="1:25" ht="15.75">
      <c r="A251" s="213" t="s">
        <v>703</v>
      </c>
      <c r="B251" s="194" t="s">
        <v>704</v>
      </c>
      <c r="C251" s="193" t="s">
        <v>332</v>
      </c>
      <c r="D251" s="414">
        <v>0</v>
      </c>
      <c r="E251" s="414">
        <f>E250+E166-E184+E202-E209+E221-E234</f>
        <v>-7.5960000000000143</v>
      </c>
      <c r="F251" s="229">
        <f t="shared" si="32"/>
        <v>-7.5960000000000143</v>
      </c>
      <c r="G251" s="276" t="s">
        <v>146</v>
      </c>
      <c r="H251" s="267" t="s">
        <v>146</v>
      </c>
    </row>
    <row r="252" spans="1:25" ht="15.75">
      <c r="A252" s="213" t="s">
        <v>705</v>
      </c>
      <c r="B252" s="194" t="s">
        <v>424</v>
      </c>
      <c r="C252" s="193" t="s">
        <v>538</v>
      </c>
      <c r="D252" s="414">
        <v>0</v>
      </c>
      <c r="E252" s="414"/>
      <c r="F252" s="229"/>
      <c r="G252" s="266"/>
      <c r="H252" s="267" t="s">
        <v>146</v>
      </c>
    </row>
    <row r="253" spans="1:25" ht="15.75">
      <c r="A253" s="213" t="s">
        <v>706</v>
      </c>
      <c r="B253" s="201" t="s">
        <v>707</v>
      </c>
      <c r="C253" s="193" t="s">
        <v>332</v>
      </c>
      <c r="D253" s="414">
        <v>0</v>
      </c>
      <c r="E253" s="414">
        <f>E254+E262+E264+E266+E268+E270+E272+E274+E280</f>
        <v>0</v>
      </c>
      <c r="F253" s="229">
        <f t="shared" ref="F253:F316" si="37">E253-D253</f>
        <v>0</v>
      </c>
      <c r="G253" s="266" t="s">
        <v>146</v>
      </c>
      <c r="H253" s="267" t="s">
        <v>146</v>
      </c>
    </row>
    <row r="254" spans="1:25" ht="31.5">
      <c r="A254" s="198" t="s">
        <v>708</v>
      </c>
      <c r="B254" s="200" t="s">
        <v>709</v>
      </c>
      <c r="C254" s="191" t="s">
        <v>332</v>
      </c>
      <c r="D254" s="415">
        <v>0</v>
      </c>
      <c r="E254" s="376">
        <v>0</v>
      </c>
      <c r="F254" s="182">
        <f t="shared" si="37"/>
        <v>0</v>
      </c>
      <c r="G254" s="269">
        <v>0</v>
      </c>
      <c r="H254" s="270" t="s">
        <v>146</v>
      </c>
    </row>
    <row r="255" spans="1:25" ht="15.75">
      <c r="A255" s="198" t="s">
        <v>710</v>
      </c>
      <c r="B255" s="222" t="s">
        <v>711</v>
      </c>
      <c r="C255" s="191" t="s">
        <v>332</v>
      </c>
      <c r="D255" s="415">
        <v>0</v>
      </c>
      <c r="E255" s="376">
        <v>0</v>
      </c>
      <c r="F255" s="182">
        <f t="shared" si="37"/>
        <v>0</v>
      </c>
      <c r="G255" s="269">
        <v>0</v>
      </c>
      <c r="H255" s="270" t="s">
        <v>146</v>
      </c>
    </row>
    <row r="256" spans="1:25" ht="31.5">
      <c r="A256" s="198" t="s">
        <v>712</v>
      </c>
      <c r="B256" s="200" t="s">
        <v>337</v>
      </c>
      <c r="C256" s="191" t="s">
        <v>332</v>
      </c>
      <c r="D256" s="415">
        <v>0</v>
      </c>
      <c r="E256" s="376">
        <v>0</v>
      </c>
      <c r="F256" s="182">
        <f t="shared" si="37"/>
        <v>0</v>
      </c>
      <c r="G256" s="269">
        <v>0</v>
      </c>
      <c r="H256" s="270" t="s">
        <v>146</v>
      </c>
    </row>
    <row r="257" spans="1:8" ht="15.75">
      <c r="A257" s="198" t="s">
        <v>713</v>
      </c>
      <c r="B257" s="222" t="s">
        <v>711</v>
      </c>
      <c r="C257" s="191" t="s">
        <v>332</v>
      </c>
      <c r="D257" s="415">
        <v>0</v>
      </c>
      <c r="E257" s="376">
        <v>0</v>
      </c>
      <c r="F257" s="182">
        <f t="shared" si="37"/>
        <v>0</v>
      </c>
      <c r="G257" s="269">
        <v>0</v>
      </c>
      <c r="H257" s="270" t="s">
        <v>146</v>
      </c>
    </row>
    <row r="258" spans="1:8" ht="31.5">
      <c r="A258" s="198" t="s">
        <v>714</v>
      </c>
      <c r="B258" s="200" t="s">
        <v>339</v>
      </c>
      <c r="C258" s="191" t="s">
        <v>332</v>
      </c>
      <c r="D258" s="415">
        <v>0</v>
      </c>
      <c r="E258" s="376">
        <v>0</v>
      </c>
      <c r="F258" s="182">
        <f t="shared" si="37"/>
        <v>0</v>
      </c>
      <c r="G258" s="269">
        <v>0</v>
      </c>
      <c r="H258" s="270" t="s">
        <v>146</v>
      </c>
    </row>
    <row r="259" spans="1:8" ht="15.75">
      <c r="A259" s="198" t="s">
        <v>715</v>
      </c>
      <c r="B259" s="222" t="s">
        <v>716</v>
      </c>
      <c r="C259" s="191" t="s">
        <v>332</v>
      </c>
      <c r="D259" s="415">
        <v>0</v>
      </c>
      <c r="E259" s="376">
        <v>0</v>
      </c>
      <c r="F259" s="182">
        <f t="shared" si="37"/>
        <v>0</v>
      </c>
      <c r="G259" s="269">
        <v>0</v>
      </c>
      <c r="H259" s="270" t="s">
        <v>146</v>
      </c>
    </row>
    <row r="260" spans="1:8" ht="31.5">
      <c r="A260" s="198" t="s">
        <v>717</v>
      </c>
      <c r="B260" s="200" t="s">
        <v>341</v>
      </c>
      <c r="C260" s="191" t="s">
        <v>332</v>
      </c>
      <c r="D260" s="415">
        <v>0</v>
      </c>
      <c r="E260" s="376">
        <v>0</v>
      </c>
      <c r="F260" s="182">
        <f t="shared" si="37"/>
        <v>0</v>
      </c>
      <c r="G260" s="269">
        <v>0</v>
      </c>
      <c r="H260" s="270" t="s">
        <v>146</v>
      </c>
    </row>
    <row r="261" spans="1:8" ht="15.75">
      <c r="A261" s="198" t="s">
        <v>718</v>
      </c>
      <c r="B261" s="222" t="s">
        <v>711</v>
      </c>
      <c r="C261" s="191" t="s">
        <v>332</v>
      </c>
      <c r="D261" s="415">
        <v>0</v>
      </c>
      <c r="E261" s="376">
        <v>0</v>
      </c>
      <c r="F261" s="182">
        <f t="shared" si="37"/>
        <v>0</v>
      </c>
      <c r="G261" s="269">
        <v>0</v>
      </c>
      <c r="H261" s="270" t="s">
        <v>146</v>
      </c>
    </row>
    <row r="262" spans="1:8" ht="15.75">
      <c r="A262" s="198" t="s">
        <v>719</v>
      </c>
      <c r="B262" s="200" t="s">
        <v>720</v>
      </c>
      <c r="C262" s="191" t="s">
        <v>332</v>
      </c>
      <c r="D262" s="415">
        <v>0</v>
      </c>
      <c r="E262" s="376">
        <v>0</v>
      </c>
      <c r="F262" s="182">
        <f t="shared" si="37"/>
        <v>0</v>
      </c>
      <c r="G262" s="269">
        <v>0</v>
      </c>
      <c r="H262" s="270" t="s">
        <v>146</v>
      </c>
    </row>
    <row r="263" spans="1:8" ht="15.75">
      <c r="A263" s="198" t="s">
        <v>721</v>
      </c>
      <c r="B263" s="222" t="s">
        <v>711</v>
      </c>
      <c r="C263" s="191" t="s">
        <v>332</v>
      </c>
      <c r="D263" s="415">
        <v>0</v>
      </c>
      <c r="E263" s="376">
        <v>0</v>
      </c>
      <c r="F263" s="182">
        <f t="shared" si="37"/>
        <v>0</v>
      </c>
      <c r="G263" s="269">
        <v>0</v>
      </c>
      <c r="H263" s="270" t="s">
        <v>146</v>
      </c>
    </row>
    <row r="264" spans="1:8" ht="15.75">
      <c r="A264" s="198" t="s">
        <v>722</v>
      </c>
      <c r="B264" s="200" t="s">
        <v>723</v>
      </c>
      <c r="C264" s="191" t="s">
        <v>332</v>
      </c>
      <c r="D264" s="415">
        <v>0</v>
      </c>
      <c r="E264" s="376">
        <v>0</v>
      </c>
      <c r="F264" s="182">
        <f t="shared" si="37"/>
        <v>0</v>
      </c>
      <c r="G264" s="269">
        <v>0</v>
      </c>
      <c r="H264" s="270" t="s">
        <v>146</v>
      </c>
    </row>
    <row r="265" spans="1:8" ht="15.75">
      <c r="A265" s="198" t="s">
        <v>724</v>
      </c>
      <c r="B265" s="203" t="s">
        <v>711</v>
      </c>
      <c r="C265" s="191" t="s">
        <v>332</v>
      </c>
      <c r="D265" s="415">
        <v>0</v>
      </c>
      <c r="E265" s="376">
        <v>0</v>
      </c>
      <c r="F265" s="182">
        <f t="shared" si="37"/>
        <v>0</v>
      </c>
      <c r="G265" s="269">
        <v>0</v>
      </c>
      <c r="H265" s="270" t="s">
        <v>146</v>
      </c>
    </row>
    <row r="266" spans="1:8" ht="15.75">
      <c r="A266" s="198" t="s">
        <v>725</v>
      </c>
      <c r="B266" s="200" t="s">
        <v>726</v>
      </c>
      <c r="C266" s="191" t="s">
        <v>332</v>
      </c>
      <c r="D266" s="415">
        <v>0</v>
      </c>
      <c r="E266" s="376">
        <v>0</v>
      </c>
      <c r="F266" s="182">
        <f t="shared" si="37"/>
        <v>0</v>
      </c>
      <c r="G266" s="269">
        <v>0</v>
      </c>
      <c r="H266" s="270" t="s">
        <v>146</v>
      </c>
    </row>
    <row r="267" spans="1:8" ht="15.75">
      <c r="A267" s="198" t="s">
        <v>727</v>
      </c>
      <c r="B267" s="203" t="s">
        <v>711</v>
      </c>
      <c r="C267" s="191" t="s">
        <v>332</v>
      </c>
      <c r="D267" s="415">
        <v>0</v>
      </c>
      <c r="E267" s="376">
        <v>0</v>
      </c>
      <c r="F267" s="182">
        <f t="shared" si="37"/>
        <v>0</v>
      </c>
      <c r="G267" s="269">
        <v>0</v>
      </c>
      <c r="H267" s="270" t="s">
        <v>146</v>
      </c>
    </row>
    <row r="268" spans="1:8" ht="15.75">
      <c r="A268" s="198" t="s">
        <v>728</v>
      </c>
      <c r="B268" s="200" t="s">
        <v>729</v>
      </c>
      <c r="C268" s="191" t="s">
        <v>332</v>
      </c>
      <c r="D268" s="415">
        <v>0</v>
      </c>
      <c r="E268" s="376">
        <v>0</v>
      </c>
      <c r="F268" s="182">
        <f t="shared" si="37"/>
        <v>0</v>
      </c>
      <c r="G268" s="269">
        <v>0</v>
      </c>
      <c r="H268" s="270" t="s">
        <v>146</v>
      </c>
    </row>
    <row r="269" spans="1:8" ht="15.75">
      <c r="A269" s="198" t="s">
        <v>730</v>
      </c>
      <c r="B269" s="203" t="s">
        <v>711</v>
      </c>
      <c r="C269" s="191" t="s">
        <v>332</v>
      </c>
      <c r="D269" s="415">
        <v>0</v>
      </c>
      <c r="E269" s="376">
        <v>0</v>
      </c>
      <c r="F269" s="182">
        <f t="shared" si="37"/>
        <v>0</v>
      </c>
      <c r="G269" s="269">
        <v>0</v>
      </c>
      <c r="H269" s="270" t="s">
        <v>146</v>
      </c>
    </row>
    <row r="270" spans="1:8" ht="15.75">
      <c r="A270" s="198" t="s">
        <v>731</v>
      </c>
      <c r="B270" s="200" t="s">
        <v>732</v>
      </c>
      <c r="C270" s="191" t="s">
        <v>332</v>
      </c>
      <c r="D270" s="415">
        <v>0</v>
      </c>
      <c r="E270" s="376">
        <v>0</v>
      </c>
      <c r="F270" s="182">
        <f t="shared" si="37"/>
        <v>0</v>
      </c>
      <c r="G270" s="269">
        <v>0</v>
      </c>
      <c r="H270" s="270" t="s">
        <v>146</v>
      </c>
    </row>
    <row r="271" spans="1:8" ht="15.75">
      <c r="A271" s="198" t="s">
        <v>733</v>
      </c>
      <c r="B271" s="222" t="s">
        <v>716</v>
      </c>
      <c r="C271" s="191" t="s">
        <v>332</v>
      </c>
      <c r="D271" s="415">
        <v>0</v>
      </c>
      <c r="E271" s="376">
        <v>0</v>
      </c>
      <c r="F271" s="182">
        <f t="shared" si="37"/>
        <v>0</v>
      </c>
      <c r="G271" s="269">
        <v>0</v>
      </c>
      <c r="H271" s="270" t="s">
        <v>146</v>
      </c>
    </row>
    <row r="272" spans="1:8" ht="15.75">
      <c r="A272" s="198" t="s">
        <v>731</v>
      </c>
      <c r="B272" s="200" t="s">
        <v>734</v>
      </c>
      <c r="C272" s="191" t="s">
        <v>332</v>
      </c>
      <c r="D272" s="415">
        <v>0</v>
      </c>
      <c r="E272" s="376">
        <v>0</v>
      </c>
      <c r="F272" s="182">
        <f t="shared" si="37"/>
        <v>0</v>
      </c>
      <c r="G272" s="269">
        <v>0</v>
      </c>
      <c r="H272" s="270" t="s">
        <v>146</v>
      </c>
    </row>
    <row r="273" spans="1:8" ht="15.75">
      <c r="A273" s="198" t="s">
        <v>735</v>
      </c>
      <c r="B273" s="203" t="s">
        <v>711</v>
      </c>
      <c r="C273" s="191" t="s">
        <v>332</v>
      </c>
      <c r="D273" s="415">
        <v>0</v>
      </c>
      <c r="E273" s="376">
        <v>0</v>
      </c>
      <c r="F273" s="182">
        <f t="shared" si="37"/>
        <v>0</v>
      </c>
      <c r="G273" s="269">
        <v>0</v>
      </c>
      <c r="H273" s="270" t="s">
        <v>146</v>
      </c>
    </row>
    <row r="274" spans="1:8" ht="31.5">
      <c r="A274" s="198" t="s">
        <v>736</v>
      </c>
      <c r="B274" s="200" t="s">
        <v>737</v>
      </c>
      <c r="C274" s="191" t="s">
        <v>332</v>
      </c>
      <c r="D274" s="415">
        <v>0</v>
      </c>
      <c r="E274" s="376">
        <v>0</v>
      </c>
      <c r="F274" s="182">
        <f t="shared" si="37"/>
        <v>0</v>
      </c>
      <c r="G274" s="269">
        <v>0</v>
      </c>
      <c r="H274" s="270" t="s">
        <v>146</v>
      </c>
    </row>
    <row r="275" spans="1:8" ht="15.75">
      <c r="A275" s="198" t="s">
        <v>738</v>
      </c>
      <c r="B275" s="203" t="s">
        <v>711</v>
      </c>
      <c r="C275" s="191" t="s">
        <v>332</v>
      </c>
      <c r="D275" s="415">
        <v>0</v>
      </c>
      <c r="E275" s="376">
        <v>0</v>
      </c>
      <c r="F275" s="182">
        <f t="shared" si="37"/>
        <v>0</v>
      </c>
      <c r="G275" s="269">
        <v>0</v>
      </c>
      <c r="H275" s="270" t="s">
        <v>146</v>
      </c>
    </row>
    <row r="276" spans="1:8" ht="15.75">
      <c r="A276" s="198" t="s">
        <v>739</v>
      </c>
      <c r="B276" s="200" t="s">
        <v>357</v>
      </c>
      <c r="C276" s="191" t="s">
        <v>332</v>
      </c>
      <c r="D276" s="415">
        <v>0</v>
      </c>
      <c r="E276" s="376">
        <v>0</v>
      </c>
      <c r="F276" s="182">
        <f t="shared" si="37"/>
        <v>0</v>
      </c>
      <c r="G276" s="269">
        <v>0</v>
      </c>
      <c r="H276" s="270" t="s">
        <v>146</v>
      </c>
    </row>
    <row r="277" spans="1:8" ht="15.75">
      <c r="A277" s="198" t="s">
        <v>740</v>
      </c>
      <c r="B277" s="203" t="s">
        <v>711</v>
      </c>
      <c r="C277" s="191" t="s">
        <v>332</v>
      </c>
      <c r="D277" s="415">
        <v>0</v>
      </c>
      <c r="E277" s="376">
        <v>0</v>
      </c>
      <c r="F277" s="182">
        <f t="shared" si="37"/>
        <v>0</v>
      </c>
      <c r="G277" s="269">
        <v>0</v>
      </c>
      <c r="H277" s="270" t="s">
        <v>146</v>
      </c>
    </row>
    <row r="278" spans="1:8" ht="15.75">
      <c r="A278" s="198" t="s">
        <v>741</v>
      </c>
      <c r="B278" s="200" t="s">
        <v>359</v>
      </c>
      <c r="C278" s="191" t="s">
        <v>332</v>
      </c>
      <c r="D278" s="415">
        <v>0</v>
      </c>
      <c r="E278" s="376">
        <v>0</v>
      </c>
      <c r="F278" s="182">
        <f t="shared" si="37"/>
        <v>0</v>
      </c>
      <c r="G278" s="269">
        <v>0</v>
      </c>
      <c r="H278" s="270" t="s">
        <v>146</v>
      </c>
    </row>
    <row r="279" spans="1:8" ht="15.75">
      <c r="A279" s="198" t="s">
        <v>742</v>
      </c>
      <c r="B279" s="203" t="s">
        <v>711</v>
      </c>
      <c r="C279" s="191" t="s">
        <v>332</v>
      </c>
      <c r="D279" s="415">
        <v>0</v>
      </c>
      <c r="E279" s="376">
        <v>0</v>
      </c>
      <c r="F279" s="182">
        <f t="shared" si="37"/>
        <v>0</v>
      </c>
      <c r="G279" s="269">
        <v>0</v>
      </c>
      <c r="H279" s="270" t="s">
        <v>146</v>
      </c>
    </row>
    <row r="280" spans="1:8" ht="15.75">
      <c r="A280" s="198" t="s">
        <v>743</v>
      </c>
      <c r="B280" s="200" t="s">
        <v>744</v>
      </c>
      <c r="C280" s="191" t="s">
        <v>332</v>
      </c>
      <c r="D280" s="415">
        <v>0</v>
      </c>
      <c r="E280" s="376">
        <v>0</v>
      </c>
      <c r="F280" s="182">
        <f t="shared" si="37"/>
        <v>0</v>
      </c>
      <c r="G280" s="269">
        <v>0</v>
      </c>
      <c r="H280" s="270" t="s">
        <v>146</v>
      </c>
    </row>
    <row r="281" spans="1:8" ht="15.75">
      <c r="A281" s="198" t="s">
        <v>745</v>
      </c>
      <c r="B281" s="203" t="s">
        <v>711</v>
      </c>
      <c r="C281" s="191" t="s">
        <v>332</v>
      </c>
      <c r="D281" s="415">
        <v>0</v>
      </c>
      <c r="E281" s="376">
        <v>0</v>
      </c>
      <c r="F281" s="182">
        <f t="shared" si="37"/>
        <v>0</v>
      </c>
      <c r="G281" s="269">
        <v>0</v>
      </c>
      <c r="H281" s="270" t="s">
        <v>146</v>
      </c>
    </row>
    <row r="282" spans="1:8" ht="15.75">
      <c r="A282" s="213" t="s">
        <v>746</v>
      </c>
      <c r="B282" s="201" t="s">
        <v>747</v>
      </c>
      <c r="C282" s="193" t="s">
        <v>332</v>
      </c>
      <c r="D282" s="444">
        <v>0</v>
      </c>
      <c r="E282" s="414">
        <f>E283+E285+E290+E292+E294+E296+E298+E300+E302</f>
        <v>0</v>
      </c>
      <c r="F282" s="229">
        <f t="shared" si="37"/>
        <v>0</v>
      </c>
      <c r="G282" s="266">
        <v>0</v>
      </c>
      <c r="H282" s="267" t="s">
        <v>146</v>
      </c>
    </row>
    <row r="283" spans="1:8" ht="15.75">
      <c r="A283" s="198" t="s">
        <v>748</v>
      </c>
      <c r="B283" s="200" t="s">
        <v>749</v>
      </c>
      <c r="C283" s="191" t="s">
        <v>332</v>
      </c>
      <c r="D283" s="415">
        <v>0</v>
      </c>
      <c r="E283" s="376">
        <v>0</v>
      </c>
      <c r="F283" s="182">
        <f t="shared" si="37"/>
        <v>0</v>
      </c>
      <c r="G283" s="269">
        <v>0</v>
      </c>
      <c r="H283" s="270" t="s">
        <v>146</v>
      </c>
    </row>
    <row r="284" spans="1:8" ht="15.75">
      <c r="A284" s="198" t="s">
        <v>750</v>
      </c>
      <c r="B284" s="203" t="s">
        <v>711</v>
      </c>
      <c r="C284" s="191" t="s">
        <v>332</v>
      </c>
      <c r="D284" s="415">
        <v>0</v>
      </c>
      <c r="E284" s="376">
        <v>0</v>
      </c>
      <c r="F284" s="182">
        <f t="shared" si="37"/>
        <v>0</v>
      </c>
      <c r="G284" s="269">
        <v>0</v>
      </c>
      <c r="H284" s="270" t="s">
        <v>146</v>
      </c>
    </row>
    <row r="285" spans="1:8" ht="15.75">
      <c r="A285" s="198" t="s">
        <v>751</v>
      </c>
      <c r="B285" s="200" t="s">
        <v>752</v>
      </c>
      <c r="C285" s="191" t="s">
        <v>332</v>
      </c>
      <c r="D285" s="415">
        <v>0</v>
      </c>
      <c r="E285" s="376">
        <v>0</v>
      </c>
      <c r="F285" s="182">
        <f t="shared" ref="F285:F287" si="38">E285-D285</f>
        <v>0</v>
      </c>
      <c r="G285" s="269">
        <v>0</v>
      </c>
      <c r="H285" s="270" t="s">
        <v>146</v>
      </c>
    </row>
    <row r="286" spans="1:8" ht="15.75">
      <c r="A286" s="198" t="s">
        <v>753</v>
      </c>
      <c r="B286" s="200" t="s">
        <v>581</v>
      </c>
      <c r="C286" s="191" t="s">
        <v>332</v>
      </c>
      <c r="D286" s="415">
        <v>0</v>
      </c>
      <c r="E286" s="376">
        <v>0</v>
      </c>
      <c r="F286" s="182">
        <f t="shared" si="38"/>
        <v>0</v>
      </c>
      <c r="G286" s="269">
        <v>0</v>
      </c>
      <c r="H286" s="270" t="s">
        <v>146</v>
      </c>
    </row>
    <row r="287" spans="1:8" ht="15.75">
      <c r="A287" s="198" t="s">
        <v>754</v>
      </c>
      <c r="B287" s="203" t="s">
        <v>711</v>
      </c>
      <c r="C287" s="191" t="s">
        <v>332</v>
      </c>
      <c r="D287" s="415">
        <v>0</v>
      </c>
      <c r="E287" s="376">
        <v>0</v>
      </c>
      <c r="F287" s="182">
        <f t="shared" si="38"/>
        <v>0</v>
      </c>
      <c r="G287" s="269">
        <v>0</v>
      </c>
      <c r="H287" s="270" t="s">
        <v>146</v>
      </c>
    </row>
    <row r="288" spans="1:8" ht="15.75">
      <c r="A288" s="198" t="s">
        <v>755</v>
      </c>
      <c r="B288" s="200" t="s">
        <v>756</v>
      </c>
      <c r="C288" s="191" t="s">
        <v>332</v>
      </c>
      <c r="D288" s="415">
        <v>0</v>
      </c>
      <c r="E288" s="376">
        <v>0</v>
      </c>
      <c r="F288" s="182">
        <f t="shared" si="37"/>
        <v>0</v>
      </c>
      <c r="G288" s="269">
        <v>0</v>
      </c>
      <c r="H288" s="270" t="s">
        <v>146</v>
      </c>
    </row>
    <row r="289" spans="1:8" ht="15.75">
      <c r="A289" s="198" t="s">
        <v>757</v>
      </c>
      <c r="B289" s="203" t="s">
        <v>711</v>
      </c>
      <c r="C289" s="191" t="s">
        <v>332</v>
      </c>
      <c r="D289" s="415">
        <v>0</v>
      </c>
      <c r="E289" s="376">
        <v>0</v>
      </c>
      <c r="F289" s="182">
        <f t="shared" si="37"/>
        <v>0</v>
      </c>
      <c r="G289" s="269">
        <v>0</v>
      </c>
      <c r="H289" s="270" t="s">
        <v>146</v>
      </c>
    </row>
    <row r="290" spans="1:8" ht="31.5">
      <c r="A290" s="198" t="s">
        <v>758</v>
      </c>
      <c r="B290" s="200" t="s">
        <v>759</v>
      </c>
      <c r="C290" s="191" t="s">
        <v>332</v>
      </c>
      <c r="D290" s="415">
        <v>0</v>
      </c>
      <c r="E290" s="376">
        <v>0</v>
      </c>
      <c r="F290" s="182">
        <f t="shared" si="37"/>
        <v>0</v>
      </c>
      <c r="G290" s="269">
        <v>0</v>
      </c>
      <c r="H290" s="270" t="s">
        <v>146</v>
      </c>
    </row>
    <row r="291" spans="1:8" ht="15.75">
      <c r="A291" s="198" t="s">
        <v>760</v>
      </c>
      <c r="B291" s="203" t="s">
        <v>711</v>
      </c>
      <c r="C291" s="191" t="s">
        <v>332</v>
      </c>
      <c r="D291" s="415">
        <v>0</v>
      </c>
      <c r="E291" s="376">
        <v>0</v>
      </c>
      <c r="F291" s="182">
        <f t="shared" si="37"/>
        <v>0</v>
      </c>
      <c r="G291" s="269">
        <v>0</v>
      </c>
      <c r="H291" s="270" t="s">
        <v>146</v>
      </c>
    </row>
    <row r="292" spans="1:8" ht="15.75">
      <c r="A292" s="198" t="s">
        <v>761</v>
      </c>
      <c r="B292" s="200" t="s">
        <v>762</v>
      </c>
      <c r="C292" s="191" t="s">
        <v>332</v>
      </c>
      <c r="D292" s="415">
        <v>0</v>
      </c>
      <c r="E292" s="376">
        <v>0</v>
      </c>
      <c r="F292" s="182">
        <f t="shared" si="37"/>
        <v>0</v>
      </c>
      <c r="G292" s="269">
        <v>0</v>
      </c>
      <c r="H292" s="270" t="s">
        <v>146</v>
      </c>
    </row>
    <row r="293" spans="1:8" ht="15.75">
      <c r="A293" s="198" t="s">
        <v>763</v>
      </c>
      <c r="B293" s="203" t="s">
        <v>711</v>
      </c>
      <c r="C293" s="191" t="s">
        <v>332</v>
      </c>
      <c r="D293" s="415">
        <v>0</v>
      </c>
      <c r="E293" s="376">
        <v>0</v>
      </c>
      <c r="F293" s="182">
        <f t="shared" si="37"/>
        <v>0</v>
      </c>
      <c r="G293" s="269">
        <v>0</v>
      </c>
      <c r="H293" s="270" t="s">
        <v>146</v>
      </c>
    </row>
    <row r="294" spans="1:8" ht="15.75">
      <c r="A294" s="198" t="s">
        <v>764</v>
      </c>
      <c r="B294" s="200" t="s">
        <v>765</v>
      </c>
      <c r="C294" s="191" t="s">
        <v>332</v>
      </c>
      <c r="D294" s="415">
        <v>0</v>
      </c>
      <c r="E294" s="376">
        <v>0</v>
      </c>
      <c r="F294" s="182">
        <f t="shared" si="37"/>
        <v>0</v>
      </c>
      <c r="G294" s="269">
        <v>0</v>
      </c>
      <c r="H294" s="270" t="s">
        <v>146</v>
      </c>
    </row>
    <row r="295" spans="1:8" ht="15.75">
      <c r="A295" s="198" t="s">
        <v>766</v>
      </c>
      <c r="B295" s="203" t="s">
        <v>711</v>
      </c>
      <c r="C295" s="191" t="s">
        <v>332</v>
      </c>
      <c r="D295" s="415">
        <v>0</v>
      </c>
      <c r="E295" s="376">
        <v>0</v>
      </c>
      <c r="F295" s="182">
        <f t="shared" si="37"/>
        <v>0</v>
      </c>
      <c r="G295" s="269">
        <v>0</v>
      </c>
      <c r="H295" s="270" t="s">
        <v>146</v>
      </c>
    </row>
    <row r="296" spans="1:8" ht="15.75">
      <c r="A296" s="198" t="s">
        <v>767</v>
      </c>
      <c r="B296" s="200" t="s">
        <v>768</v>
      </c>
      <c r="C296" s="191" t="s">
        <v>332</v>
      </c>
      <c r="D296" s="415">
        <v>0</v>
      </c>
      <c r="E296" s="376">
        <v>0</v>
      </c>
      <c r="F296" s="182">
        <f t="shared" si="37"/>
        <v>0</v>
      </c>
      <c r="G296" s="269">
        <v>0</v>
      </c>
      <c r="H296" s="270" t="s">
        <v>146</v>
      </c>
    </row>
    <row r="297" spans="1:8" ht="15.75">
      <c r="A297" s="198" t="s">
        <v>769</v>
      </c>
      <c r="B297" s="203" t="s">
        <v>711</v>
      </c>
      <c r="C297" s="191" t="s">
        <v>332</v>
      </c>
      <c r="D297" s="415">
        <v>0</v>
      </c>
      <c r="E297" s="376">
        <v>0</v>
      </c>
      <c r="F297" s="182">
        <f t="shared" si="37"/>
        <v>0</v>
      </c>
      <c r="G297" s="269">
        <v>0</v>
      </c>
      <c r="H297" s="270" t="s">
        <v>146</v>
      </c>
    </row>
    <row r="298" spans="1:8" ht="15.75">
      <c r="A298" s="198" t="s">
        <v>770</v>
      </c>
      <c r="B298" s="200" t="s">
        <v>771</v>
      </c>
      <c r="C298" s="191" t="s">
        <v>332</v>
      </c>
      <c r="D298" s="415">
        <v>0</v>
      </c>
      <c r="E298" s="376">
        <v>0</v>
      </c>
      <c r="F298" s="182">
        <f t="shared" si="37"/>
        <v>0</v>
      </c>
      <c r="G298" s="269">
        <v>0</v>
      </c>
      <c r="H298" s="270" t="s">
        <v>146</v>
      </c>
    </row>
    <row r="299" spans="1:8" ht="15.75">
      <c r="A299" s="198" t="s">
        <v>772</v>
      </c>
      <c r="B299" s="203" t="s">
        <v>711</v>
      </c>
      <c r="C299" s="191" t="s">
        <v>332</v>
      </c>
      <c r="D299" s="415">
        <v>0</v>
      </c>
      <c r="E299" s="376">
        <v>0</v>
      </c>
      <c r="F299" s="182">
        <f t="shared" si="37"/>
        <v>0</v>
      </c>
      <c r="G299" s="269">
        <v>0</v>
      </c>
      <c r="H299" s="270" t="s">
        <v>146</v>
      </c>
    </row>
    <row r="300" spans="1:8" ht="31.5">
      <c r="A300" s="198" t="s">
        <v>773</v>
      </c>
      <c r="B300" s="200" t="s">
        <v>774</v>
      </c>
      <c r="C300" s="191" t="s">
        <v>332</v>
      </c>
      <c r="D300" s="415">
        <v>0</v>
      </c>
      <c r="E300" s="376">
        <v>0</v>
      </c>
      <c r="F300" s="182">
        <f t="shared" si="37"/>
        <v>0</v>
      </c>
      <c r="G300" s="269">
        <v>0</v>
      </c>
      <c r="H300" s="270" t="s">
        <v>146</v>
      </c>
    </row>
    <row r="301" spans="1:8" ht="15.75">
      <c r="A301" s="198" t="s">
        <v>775</v>
      </c>
      <c r="B301" s="203" t="s">
        <v>711</v>
      </c>
      <c r="C301" s="191" t="s">
        <v>332</v>
      </c>
      <c r="D301" s="415">
        <v>0</v>
      </c>
      <c r="E301" s="376">
        <v>0</v>
      </c>
      <c r="F301" s="182">
        <f t="shared" si="37"/>
        <v>0</v>
      </c>
      <c r="G301" s="269">
        <v>0</v>
      </c>
      <c r="H301" s="270" t="s">
        <v>146</v>
      </c>
    </row>
    <row r="302" spans="1:8" ht="15.75">
      <c r="A302" s="198" t="s">
        <v>776</v>
      </c>
      <c r="B302" s="200" t="s">
        <v>777</v>
      </c>
      <c r="C302" s="191" t="s">
        <v>332</v>
      </c>
      <c r="D302" s="415">
        <v>0</v>
      </c>
      <c r="E302" s="376">
        <v>0</v>
      </c>
      <c r="F302" s="182">
        <f t="shared" si="37"/>
        <v>0</v>
      </c>
      <c r="G302" s="269">
        <v>0</v>
      </c>
      <c r="H302" s="270" t="s">
        <v>146</v>
      </c>
    </row>
    <row r="303" spans="1:8" ht="15.75">
      <c r="A303" s="198" t="s">
        <v>778</v>
      </c>
      <c r="B303" s="203" t="s">
        <v>711</v>
      </c>
      <c r="C303" s="191" t="s">
        <v>332</v>
      </c>
      <c r="D303" s="415">
        <v>0</v>
      </c>
      <c r="E303" s="376">
        <v>0</v>
      </c>
      <c r="F303" s="182">
        <f t="shared" si="37"/>
        <v>0</v>
      </c>
      <c r="G303" s="269">
        <v>0</v>
      </c>
      <c r="H303" s="270" t="s">
        <v>146</v>
      </c>
    </row>
    <row r="304" spans="1:8" ht="47.25">
      <c r="A304" s="213" t="s">
        <v>779</v>
      </c>
      <c r="B304" s="201" t="s">
        <v>780</v>
      </c>
      <c r="C304" s="193" t="s">
        <v>17</v>
      </c>
      <c r="D304" s="444">
        <v>0</v>
      </c>
      <c r="E304" s="414">
        <v>0</v>
      </c>
      <c r="F304" s="229">
        <f t="shared" si="37"/>
        <v>0</v>
      </c>
      <c r="G304" s="266">
        <v>0</v>
      </c>
      <c r="H304" s="267" t="s">
        <v>146</v>
      </c>
    </row>
    <row r="305" spans="1:25" ht="15.75">
      <c r="A305" s="198" t="s">
        <v>781</v>
      </c>
      <c r="B305" s="200" t="s">
        <v>782</v>
      </c>
      <c r="C305" s="191" t="s">
        <v>17</v>
      </c>
      <c r="D305" s="415">
        <v>0</v>
      </c>
      <c r="E305" s="376">
        <v>0</v>
      </c>
      <c r="F305" s="182">
        <f t="shared" si="37"/>
        <v>0</v>
      </c>
      <c r="G305" s="269">
        <v>0</v>
      </c>
      <c r="H305" s="270" t="s">
        <v>146</v>
      </c>
    </row>
    <row r="306" spans="1:25" ht="31.5">
      <c r="A306" s="198" t="s">
        <v>783</v>
      </c>
      <c r="B306" s="200" t="s">
        <v>784</v>
      </c>
      <c r="C306" s="191" t="s">
        <v>17</v>
      </c>
      <c r="D306" s="415">
        <v>0</v>
      </c>
      <c r="E306" s="376">
        <v>0</v>
      </c>
      <c r="F306" s="182">
        <f t="shared" si="37"/>
        <v>0</v>
      </c>
      <c r="G306" s="269">
        <v>0</v>
      </c>
      <c r="H306" s="270" t="s">
        <v>146</v>
      </c>
    </row>
    <row r="307" spans="1:25" ht="31.5">
      <c r="A307" s="198" t="s">
        <v>785</v>
      </c>
      <c r="B307" s="200" t="s">
        <v>786</v>
      </c>
      <c r="C307" s="191" t="s">
        <v>17</v>
      </c>
      <c r="D307" s="415">
        <v>0</v>
      </c>
      <c r="E307" s="376">
        <v>0</v>
      </c>
      <c r="F307" s="182">
        <f t="shared" si="37"/>
        <v>0</v>
      </c>
      <c r="G307" s="269">
        <v>0</v>
      </c>
      <c r="H307" s="270" t="s">
        <v>146</v>
      </c>
    </row>
    <row r="308" spans="1:25" ht="31.5">
      <c r="A308" s="198" t="s">
        <v>787</v>
      </c>
      <c r="B308" s="200" t="s">
        <v>788</v>
      </c>
      <c r="C308" s="191" t="s">
        <v>17</v>
      </c>
      <c r="D308" s="415">
        <v>0</v>
      </c>
      <c r="E308" s="376">
        <v>0</v>
      </c>
      <c r="F308" s="182">
        <f t="shared" si="37"/>
        <v>0</v>
      </c>
      <c r="G308" s="269">
        <v>0</v>
      </c>
      <c r="H308" s="270" t="s">
        <v>146</v>
      </c>
    </row>
    <row r="309" spans="1:25" ht="15.75">
      <c r="A309" s="198" t="s">
        <v>789</v>
      </c>
      <c r="B309" s="200" t="s">
        <v>790</v>
      </c>
      <c r="C309" s="191" t="s">
        <v>17</v>
      </c>
      <c r="D309" s="415">
        <v>0</v>
      </c>
      <c r="E309" s="376">
        <v>0</v>
      </c>
      <c r="F309" s="182">
        <f t="shared" si="37"/>
        <v>0</v>
      </c>
      <c r="G309" s="269">
        <v>0</v>
      </c>
      <c r="H309" s="270" t="s">
        <v>146</v>
      </c>
    </row>
    <row r="310" spans="1:25" ht="15.75">
      <c r="A310" s="198" t="s">
        <v>791</v>
      </c>
      <c r="B310" s="200" t="s">
        <v>792</v>
      </c>
      <c r="C310" s="191" t="s">
        <v>17</v>
      </c>
      <c r="D310" s="415">
        <v>0</v>
      </c>
      <c r="E310" s="376">
        <v>0</v>
      </c>
      <c r="F310" s="182">
        <f t="shared" si="37"/>
        <v>0</v>
      </c>
      <c r="G310" s="269">
        <v>0</v>
      </c>
      <c r="H310" s="270" t="s">
        <v>146</v>
      </c>
    </row>
    <row r="311" spans="1:25" ht="15.75">
      <c r="A311" s="198" t="s">
        <v>793</v>
      </c>
      <c r="B311" s="200" t="s">
        <v>794</v>
      </c>
      <c r="C311" s="191" t="s">
        <v>17</v>
      </c>
      <c r="D311" s="415">
        <v>0</v>
      </c>
      <c r="E311" s="376">
        <v>0</v>
      </c>
      <c r="F311" s="182">
        <f t="shared" si="37"/>
        <v>0</v>
      </c>
      <c r="G311" s="269">
        <v>0</v>
      </c>
      <c r="H311" s="270" t="s">
        <v>146</v>
      </c>
    </row>
    <row r="312" spans="1:25" ht="15.75">
      <c r="A312" s="198" t="s">
        <v>795</v>
      </c>
      <c r="B312" s="200" t="s">
        <v>796</v>
      </c>
      <c r="C312" s="191" t="s">
        <v>17</v>
      </c>
      <c r="D312" s="415">
        <v>0</v>
      </c>
      <c r="E312" s="376">
        <v>0</v>
      </c>
      <c r="F312" s="182">
        <f t="shared" si="37"/>
        <v>0</v>
      </c>
      <c r="G312" s="269">
        <v>0</v>
      </c>
      <c r="H312" s="270" t="s">
        <v>146</v>
      </c>
    </row>
    <row r="313" spans="1:25" ht="15.75">
      <c r="A313" s="198" t="s">
        <v>797</v>
      </c>
      <c r="B313" s="200" t="s">
        <v>798</v>
      </c>
      <c r="C313" s="191" t="s">
        <v>17</v>
      </c>
      <c r="D313" s="415">
        <v>0</v>
      </c>
      <c r="E313" s="376">
        <v>0</v>
      </c>
      <c r="F313" s="182">
        <f t="shared" si="37"/>
        <v>0</v>
      </c>
      <c r="G313" s="269">
        <v>0</v>
      </c>
      <c r="H313" s="270" t="s">
        <v>146</v>
      </c>
    </row>
    <row r="314" spans="1:25" ht="31.5">
      <c r="A314" s="198" t="s">
        <v>799</v>
      </c>
      <c r="B314" s="200" t="s">
        <v>800</v>
      </c>
      <c r="C314" s="191" t="s">
        <v>17</v>
      </c>
      <c r="D314" s="415">
        <v>0</v>
      </c>
      <c r="E314" s="376">
        <v>0</v>
      </c>
      <c r="F314" s="182">
        <f t="shared" si="37"/>
        <v>0</v>
      </c>
      <c r="G314" s="269">
        <v>0</v>
      </c>
      <c r="H314" s="270" t="s">
        <v>146</v>
      </c>
    </row>
    <row r="315" spans="1:25" ht="15.75">
      <c r="A315" s="198" t="s">
        <v>801</v>
      </c>
      <c r="B315" s="200" t="s">
        <v>357</v>
      </c>
      <c r="C315" s="191" t="s">
        <v>17</v>
      </c>
      <c r="D315" s="415">
        <v>0</v>
      </c>
      <c r="E315" s="376">
        <v>0</v>
      </c>
      <c r="F315" s="182">
        <f t="shared" si="37"/>
        <v>0</v>
      </c>
      <c r="G315" s="269">
        <v>0</v>
      </c>
      <c r="H315" s="270" t="s">
        <v>146</v>
      </c>
    </row>
    <row r="316" spans="1:25" ht="15.75">
      <c r="A316" s="198" t="s">
        <v>802</v>
      </c>
      <c r="B316" s="200" t="s">
        <v>359</v>
      </c>
      <c r="C316" s="191" t="s">
        <v>17</v>
      </c>
      <c r="D316" s="415">
        <v>0</v>
      </c>
      <c r="E316" s="376">
        <v>0</v>
      </c>
      <c r="F316" s="182">
        <f t="shared" si="37"/>
        <v>0</v>
      </c>
      <c r="G316" s="269">
        <v>0</v>
      </c>
      <c r="H316" s="270" t="s">
        <v>146</v>
      </c>
    </row>
    <row r="317" spans="1:25" s="186" customFormat="1" ht="15.75">
      <c r="A317" s="537" t="s">
        <v>803</v>
      </c>
      <c r="B317" s="538"/>
      <c r="C317" s="538"/>
      <c r="D317" s="538"/>
      <c r="E317" s="538"/>
      <c r="F317" s="538"/>
      <c r="G317" s="538"/>
      <c r="H317" s="539"/>
      <c r="J317" s="239"/>
      <c r="K317" s="239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</row>
    <row r="318" spans="1:25" ht="31.5">
      <c r="A318" s="213" t="s">
        <v>804</v>
      </c>
      <c r="B318" s="194" t="s">
        <v>805</v>
      </c>
      <c r="C318" s="193" t="s">
        <v>538</v>
      </c>
      <c r="D318" s="282" t="s">
        <v>552</v>
      </c>
      <c r="E318" s="282" t="s">
        <v>552</v>
      </c>
      <c r="F318" s="282" t="s">
        <v>552</v>
      </c>
      <c r="G318" s="282" t="s">
        <v>552</v>
      </c>
      <c r="H318" s="282"/>
    </row>
    <row r="319" spans="1:25" ht="15.75">
      <c r="A319" s="198" t="s">
        <v>806</v>
      </c>
      <c r="B319" s="197" t="s">
        <v>807</v>
      </c>
      <c r="C319" s="191" t="s">
        <v>190</v>
      </c>
      <c r="D319" s="290" t="s">
        <v>538</v>
      </c>
      <c r="E319" s="290" t="s">
        <v>538</v>
      </c>
      <c r="F319" s="290" t="s">
        <v>538</v>
      </c>
      <c r="G319" s="290" t="s">
        <v>538</v>
      </c>
      <c r="H319" s="182"/>
    </row>
    <row r="320" spans="1:25" ht="15.75">
      <c r="A320" s="198" t="s">
        <v>808</v>
      </c>
      <c r="B320" s="197" t="s">
        <v>809</v>
      </c>
      <c r="C320" s="191" t="s">
        <v>810</v>
      </c>
      <c r="D320" s="290" t="s">
        <v>538</v>
      </c>
      <c r="E320" s="290" t="s">
        <v>538</v>
      </c>
      <c r="F320" s="290" t="s">
        <v>538</v>
      </c>
      <c r="G320" s="290" t="s">
        <v>538</v>
      </c>
      <c r="H320" s="182"/>
    </row>
    <row r="321" spans="1:8" ht="15.75">
      <c r="A321" s="198" t="s">
        <v>811</v>
      </c>
      <c r="B321" s="197" t="s">
        <v>812</v>
      </c>
      <c r="C321" s="191" t="s">
        <v>190</v>
      </c>
      <c r="D321" s="290" t="s">
        <v>538</v>
      </c>
      <c r="E321" s="290" t="s">
        <v>538</v>
      </c>
      <c r="F321" s="290" t="s">
        <v>538</v>
      </c>
      <c r="G321" s="290" t="s">
        <v>538</v>
      </c>
      <c r="H321" s="182"/>
    </row>
    <row r="322" spans="1:8" ht="15.75">
      <c r="A322" s="198" t="s">
        <v>813</v>
      </c>
      <c r="B322" s="197" t="s">
        <v>814</v>
      </c>
      <c r="C322" s="191" t="s">
        <v>810</v>
      </c>
      <c r="D322" s="290" t="s">
        <v>538</v>
      </c>
      <c r="E322" s="290" t="s">
        <v>538</v>
      </c>
      <c r="F322" s="290" t="s">
        <v>538</v>
      </c>
      <c r="G322" s="290" t="s">
        <v>538</v>
      </c>
      <c r="H322" s="182"/>
    </row>
    <row r="323" spans="1:8" ht="15.75">
      <c r="A323" s="198" t="s">
        <v>815</v>
      </c>
      <c r="B323" s="197" t="s">
        <v>816</v>
      </c>
      <c r="C323" s="191" t="s">
        <v>817</v>
      </c>
      <c r="D323" s="290" t="s">
        <v>538</v>
      </c>
      <c r="E323" s="290" t="s">
        <v>538</v>
      </c>
      <c r="F323" s="290" t="s">
        <v>538</v>
      </c>
      <c r="G323" s="290" t="s">
        <v>538</v>
      </c>
      <c r="H323" s="182"/>
    </row>
    <row r="324" spans="1:8" ht="15.75">
      <c r="A324" s="198" t="s">
        <v>818</v>
      </c>
      <c r="B324" s="197" t="s">
        <v>819</v>
      </c>
      <c r="C324" s="191" t="s">
        <v>538</v>
      </c>
      <c r="D324" s="166" t="s">
        <v>552</v>
      </c>
      <c r="E324" s="166" t="s">
        <v>552</v>
      </c>
      <c r="F324" s="166" t="s">
        <v>552</v>
      </c>
      <c r="G324" s="166" t="s">
        <v>552</v>
      </c>
      <c r="H324" s="166"/>
    </row>
    <row r="325" spans="1:8" ht="15.75">
      <c r="A325" s="198" t="s">
        <v>820</v>
      </c>
      <c r="B325" s="200" t="s">
        <v>821</v>
      </c>
      <c r="C325" s="191" t="s">
        <v>817</v>
      </c>
      <c r="D325" s="290" t="s">
        <v>538</v>
      </c>
      <c r="E325" s="290" t="s">
        <v>538</v>
      </c>
      <c r="F325" s="290" t="s">
        <v>538</v>
      </c>
      <c r="G325" s="290" t="s">
        <v>538</v>
      </c>
      <c r="H325" s="182"/>
    </row>
    <row r="326" spans="1:8" ht="15.75">
      <c r="A326" s="198" t="s">
        <v>822</v>
      </c>
      <c r="B326" s="200" t="s">
        <v>823</v>
      </c>
      <c r="C326" s="191" t="s">
        <v>824</v>
      </c>
      <c r="D326" s="290" t="s">
        <v>538</v>
      </c>
      <c r="E326" s="290" t="s">
        <v>538</v>
      </c>
      <c r="F326" s="290" t="s">
        <v>538</v>
      </c>
      <c r="G326" s="290" t="s">
        <v>538</v>
      </c>
      <c r="H326" s="182"/>
    </row>
    <row r="327" spans="1:8" ht="15.75">
      <c r="A327" s="198" t="s">
        <v>825</v>
      </c>
      <c r="B327" s="197" t="s">
        <v>826</v>
      </c>
      <c r="C327" s="191" t="s">
        <v>538</v>
      </c>
      <c r="D327" s="166" t="s">
        <v>552</v>
      </c>
      <c r="E327" s="166" t="s">
        <v>552</v>
      </c>
      <c r="F327" s="166" t="s">
        <v>552</v>
      </c>
      <c r="G327" s="166" t="s">
        <v>552</v>
      </c>
      <c r="H327" s="166"/>
    </row>
    <row r="328" spans="1:8" ht="15.75">
      <c r="A328" s="198" t="s">
        <v>827</v>
      </c>
      <c r="B328" s="200" t="s">
        <v>821</v>
      </c>
      <c r="C328" s="191" t="s">
        <v>817</v>
      </c>
      <c r="D328" s="290" t="s">
        <v>538</v>
      </c>
      <c r="E328" s="290" t="s">
        <v>538</v>
      </c>
      <c r="F328" s="290" t="s">
        <v>538</v>
      </c>
      <c r="G328" s="290" t="s">
        <v>538</v>
      </c>
      <c r="H328" s="182"/>
    </row>
    <row r="329" spans="1:8" ht="15.75">
      <c r="A329" s="198" t="s">
        <v>828</v>
      </c>
      <c r="B329" s="200" t="s">
        <v>829</v>
      </c>
      <c r="C329" s="191" t="s">
        <v>190</v>
      </c>
      <c r="D329" s="290" t="s">
        <v>538</v>
      </c>
      <c r="E329" s="290" t="s">
        <v>538</v>
      </c>
      <c r="F329" s="290" t="s">
        <v>538</v>
      </c>
      <c r="G329" s="290" t="s">
        <v>538</v>
      </c>
      <c r="H329" s="182"/>
    </row>
    <row r="330" spans="1:8" ht="15.75">
      <c r="A330" s="198" t="s">
        <v>830</v>
      </c>
      <c r="B330" s="200" t="s">
        <v>823</v>
      </c>
      <c r="C330" s="191" t="s">
        <v>824</v>
      </c>
      <c r="D330" s="290" t="s">
        <v>538</v>
      </c>
      <c r="E330" s="290" t="s">
        <v>538</v>
      </c>
      <c r="F330" s="290" t="s">
        <v>538</v>
      </c>
      <c r="G330" s="290" t="s">
        <v>538</v>
      </c>
      <c r="H330" s="182"/>
    </row>
    <row r="331" spans="1:8" ht="15.75">
      <c r="A331" s="198" t="s">
        <v>831</v>
      </c>
      <c r="B331" s="197" t="s">
        <v>832</v>
      </c>
      <c r="C331" s="191" t="s">
        <v>538</v>
      </c>
      <c r="D331" s="166" t="s">
        <v>552</v>
      </c>
      <c r="E331" s="166" t="s">
        <v>552</v>
      </c>
      <c r="F331" s="166" t="s">
        <v>552</v>
      </c>
      <c r="G331" s="166" t="s">
        <v>552</v>
      </c>
      <c r="H331" s="166"/>
    </row>
    <row r="332" spans="1:8" ht="15.75">
      <c r="A332" s="198" t="s">
        <v>833</v>
      </c>
      <c r="B332" s="200" t="s">
        <v>821</v>
      </c>
      <c r="C332" s="191" t="s">
        <v>817</v>
      </c>
      <c r="D332" s="290" t="s">
        <v>538</v>
      </c>
      <c r="E332" s="290" t="s">
        <v>538</v>
      </c>
      <c r="F332" s="290" t="s">
        <v>538</v>
      </c>
      <c r="G332" s="290" t="s">
        <v>538</v>
      </c>
      <c r="H332" s="182"/>
    </row>
    <row r="333" spans="1:8" ht="15.75">
      <c r="A333" s="198" t="s">
        <v>834</v>
      </c>
      <c r="B333" s="200" t="s">
        <v>823</v>
      </c>
      <c r="C333" s="191" t="s">
        <v>824</v>
      </c>
      <c r="D333" s="290" t="s">
        <v>538</v>
      </c>
      <c r="E333" s="290" t="s">
        <v>538</v>
      </c>
      <c r="F333" s="290" t="s">
        <v>538</v>
      </c>
      <c r="G333" s="290" t="s">
        <v>538</v>
      </c>
      <c r="H333" s="182"/>
    </row>
    <row r="334" spans="1:8" ht="15.75">
      <c r="A334" s="198" t="s">
        <v>835</v>
      </c>
      <c r="B334" s="197" t="s">
        <v>836</v>
      </c>
      <c r="C334" s="191" t="s">
        <v>538</v>
      </c>
      <c r="D334" s="166" t="s">
        <v>552</v>
      </c>
      <c r="E334" s="166" t="s">
        <v>552</v>
      </c>
      <c r="F334" s="166" t="s">
        <v>552</v>
      </c>
      <c r="G334" s="166" t="s">
        <v>552</v>
      </c>
      <c r="H334" s="166"/>
    </row>
    <row r="335" spans="1:8" ht="15.75">
      <c r="A335" s="198" t="s">
        <v>837</v>
      </c>
      <c r="B335" s="200" t="s">
        <v>821</v>
      </c>
      <c r="C335" s="191" t="s">
        <v>817</v>
      </c>
      <c r="D335" s="290" t="s">
        <v>538</v>
      </c>
      <c r="E335" s="290" t="s">
        <v>538</v>
      </c>
      <c r="F335" s="290" t="s">
        <v>538</v>
      </c>
      <c r="G335" s="290" t="s">
        <v>538</v>
      </c>
      <c r="H335" s="182"/>
    </row>
    <row r="336" spans="1:8" ht="15.75">
      <c r="A336" s="198" t="s">
        <v>838</v>
      </c>
      <c r="B336" s="200" t="s">
        <v>829</v>
      </c>
      <c r="C336" s="191" t="s">
        <v>190</v>
      </c>
      <c r="D336" s="290" t="s">
        <v>538</v>
      </c>
      <c r="E336" s="290" t="s">
        <v>538</v>
      </c>
      <c r="F336" s="290" t="s">
        <v>538</v>
      </c>
      <c r="G336" s="290" t="s">
        <v>538</v>
      </c>
      <c r="H336" s="182"/>
    </row>
    <row r="337" spans="1:8" ht="15.75">
      <c r="A337" s="198" t="s">
        <v>839</v>
      </c>
      <c r="B337" s="200" t="s">
        <v>823</v>
      </c>
      <c r="C337" s="191" t="s">
        <v>824</v>
      </c>
      <c r="D337" s="290" t="s">
        <v>538</v>
      </c>
      <c r="E337" s="290" t="s">
        <v>538</v>
      </c>
      <c r="F337" s="290" t="s">
        <v>538</v>
      </c>
      <c r="G337" s="290" t="s">
        <v>538</v>
      </c>
      <c r="H337" s="182"/>
    </row>
    <row r="338" spans="1:8" ht="15.75">
      <c r="A338" s="295" t="s">
        <v>840</v>
      </c>
      <c r="B338" s="296" t="s">
        <v>841</v>
      </c>
      <c r="C338" s="297" t="s">
        <v>538</v>
      </c>
      <c r="D338" s="298" t="s">
        <v>552</v>
      </c>
      <c r="E338" s="298" t="s">
        <v>552</v>
      </c>
      <c r="F338" s="298" t="s">
        <v>552</v>
      </c>
      <c r="G338" s="298" t="s">
        <v>552</v>
      </c>
      <c r="H338" s="298"/>
    </row>
    <row r="339" spans="1:8" ht="31.5">
      <c r="A339" s="299" t="s">
        <v>842</v>
      </c>
      <c r="B339" s="300" t="s">
        <v>843</v>
      </c>
      <c r="C339" s="301" t="s">
        <v>817</v>
      </c>
      <c r="D339" s="302">
        <v>143.48699999999999</v>
      </c>
      <c r="E339" s="302">
        <v>124.914</v>
      </c>
      <c r="F339" s="302">
        <f t="shared" ref="F339" si="39">E339-D339</f>
        <v>-18.572999999999993</v>
      </c>
      <c r="G339" s="303">
        <f t="shared" ref="G339" si="40">F339/D339</f>
        <v>-0.12944029772732021</v>
      </c>
      <c r="H339" s="304"/>
    </row>
    <row r="340" spans="1:8" ht="31.5">
      <c r="A340" s="299" t="s">
        <v>844</v>
      </c>
      <c r="B340" s="305" t="s">
        <v>845</v>
      </c>
      <c r="C340" s="301" t="s">
        <v>817</v>
      </c>
      <c r="D340" s="302">
        <v>0</v>
      </c>
      <c r="E340" s="302">
        <v>0</v>
      </c>
      <c r="F340" s="302">
        <v>0</v>
      </c>
      <c r="G340" s="302">
        <v>0</v>
      </c>
      <c r="H340" s="306"/>
    </row>
    <row r="341" spans="1:8" ht="24.75" customHeight="1">
      <c r="A341" s="299" t="s">
        <v>846</v>
      </c>
      <c r="B341" s="305" t="s">
        <v>847</v>
      </c>
      <c r="C341" s="301" t="s">
        <v>817</v>
      </c>
      <c r="D341" s="302">
        <v>0</v>
      </c>
      <c r="E341" s="302">
        <v>0</v>
      </c>
      <c r="F341" s="302">
        <f t="shared" ref="F341:F343" si="41">E341-D341</f>
        <v>0</v>
      </c>
      <c r="G341" s="302">
        <v>0</v>
      </c>
      <c r="H341" s="306"/>
    </row>
    <row r="342" spans="1:8" ht="31.5">
      <c r="A342" s="299" t="s">
        <v>848</v>
      </c>
      <c r="B342" s="305" t="s">
        <v>849</v>
      </c>
      <c r="C342" s="301" t="s">
        <v>817</v>
      </c>
      <c r="D342" s="302">
        <v>0</v>
      </c>
      <c r="E342" s="302">
        <v>0</v>
      </c>
      <c r="F342" s="302">
        <f t="shared" si="41"/>
        <v>0</v>
      </c>
      <c r="G342" s="302">
        <v>0</v>
      </c>
      <c r="H342" s="306"/>
    </row>
    <row r="343" spans="1:8" ht="31.5">
      <c r="A343" s="299" t="s">
        <v>850</v>
      </c>
      <c r="B343" s="300" t="s">
        <v>851</v>
      </c>
      <c r="C343" s="301" t="s">
        <v>817</v>
      </c>
      <c r="D343" s="302">
        <v>13.41</v>
      </c>
      <c r="E343" s="302">
        <v>10.949</v>
      </c>
      <c r="F343" s="302">
        <f t="shared" si="41"/>
        <v>-2.4610000000000003</v>
      </c>
      <c r="G343" s="303">
        <f t="shared" ref="G343" si="42">F343/D343</f>
        <v>-0.18351976137211037</v>
      </c>
      <c r="H343" s="304"/>
    </row>
    <row r="344" spans="1:8" ht="21.75" customHeight="1">
      <c r="A344" s="299" t="s">
        <v>852</v>
      </c>
      <c r="B344" s="300" t="s">
        <v>853</v>
      </c>
      <c r="C344" s="301" t="s">
        <v>190</v>
      </c>
      <c r="D344" s="302">
        <v>74.790000000000006</v>
      </c>
      <c r="E344" s="302">
        <v>74.790000000000006</v>
      </c>
      <c r="F344" s="302">
        <v>0</v>
      </c>
      <c r="G344" s="302">
        <v>0</v>
      </c>
      <c r="H344" s="306"/>
    </row>
    <row r="345" spans="1:8" ht="31.5">
      <c r="A345" s="299" t="s">
        <v>854</v>
      </c>
      <c r="B345" s="305" t="s">
        <v>855</v>
      </c>
      <c r="C345" s="301" t="s">
        <v>190</v>
      </c>
      <c r="D345" s="302">
        <v>0</v>
      </c>
      <c r="E345" s="302">
        <v>0</v>
      </c>
      <c r="F345" s="302">
        <v>0</v>
      </c>
      <c r="G345" s="302">
        <v>0</v>
      </c>
      <c r="H345" s="306"/>
    </row>
    <row r="346" spans="1:8" ht="15.75">
      <c r="A346" s="299" t="s">
        <v>856</v>
      </c>
      <c r="B346" s="305" t="s">
        <v>857</v>
      </c>
      <c r="C346" s="301" t="s">
        <v>190</v>
      </c>
      <c r="D346" s="302">
        <v>0</v>
      </c>
      <c r="E346" s="302">
        <v>0</v>
      </c>
      <c r="F346" s="302">
        <v>0</v>
      </c>
      <c r="G346" s="302">
        <v>0</v>
      </c>
      <c r="H346" s="306"/>
    </row>
    <row r="347" spans="1:8" ht="31.5">
      <c r="A347" s="299" t="s">
        <v>858</v>
      </c>
      <c r="B347" s="305" t="s">
        <v>849</v>
      </c>
      <c r="C347" s="301" t="s">
        <v>190</v>
      </c>
      <c r="D347" s="302">
        <v>0</v>
      </c>
      <c r="E347" s="302">
        <v>0</v>
      </c>
      <c r="F347" s="302">
        <v>0</v>
      </c>
      <c r="G347" s="302">
        <v>0</v>
      </c>
      <c r="H347" s="306"/>
    </row>
    <row r="348" spans="1:8" ht="31.5">
      <c r="A348" s="299" t="s">
        <v>859</v>
      </c>
      <c r="B348" s="300" t="s">
        <v>860</v>
      </c>
      <c r="C348" s="301" t="s">
        <v>861</v>
      </c>
      <c r="D348" s="302">
        <v>1871.9</v>
      </c>
      <c r="E348" s="302">
        <v>1877</v>
      </c>
      <c r="F348" s="302">
        <f t="shared" ref="F348:F349" si="43">E348-D348</f>
        <v>5.0999999999999091</v>
      </c>
      <c r="G348" s="303">
        <f t="shared" ref="G348:G349" si="44">F348/D348</f>
        <v>2.7245045141299795E-3</v>
      </c>
      <c r="H348" s="306"/>
    </row>
    <row r="349" spans="1:8" ht="31.5">
      <c r="A349" s="299" t="s">
        <v>862</v>
      </c>
      <c r="B349" s="300" t="s">
        <v>863</v>
      </c>
      <c r="C349" s="301" t="s">
        <v>332</v>
      </c>
      <c r="D349" s="302">
        <f t="shared" ref="D349" si="45">D28-D62-D63-D56</f>
        <v>121.83249999999998</v>
      </c>
      <c r="E349" s="302">
        <f>E28-E62-E63-E56</f>
        <v>135.69799999999998</v>
      </c>
      <c r="F349" s="302">
        <f t="shared" si="43"/>
        <v>13.865499999999997</v>
      </c>
      <c r="G349" s="303">
        <f t="shared" si="44"/>
        <v>0.1138078919828453</v>
      </c>
      <c r="H349" s="306"/>
    </row>
    <row r="350" spans="1:8" ht="15.75">
      <c r="A350" s="213" t="s">
        <v>864</v>
      </c>
      <c r="B350" s="194" t="s">
        <v>865</v>
      </c>
      <c r="C350" s="193" t="s">
        <v>538</v>
      </c>
      <c r="D350" s="282" t="s">
        <v>552</v>
      </c>
      <c r="E350" s="282" t="s">
        <v>552</v>
      </c>
      <c r="F350" s="282" t="s">
        <v>552</v>
      </c>
      <c r="G350" s="282" t="s">
        <v>552</v>
      </c>
      <c r="H350" s="282"/>
    </row>
    <row r="351" spans="1:8" ht="15.75">
      <c r="A351" s="198" t="s">
        <v>866</v>
      </c>
      <c r="B351" s="197" t="s">
        <v>867</v>
      </c>
      <c r="C351" s="191" t="s">
        <v>817</v>
      </c>
      <c r="D351" s="415">
        <v>0</v>
      </c>
      <c r="E351" s="415">
        <v>0</v>
      </c>
      <c r="F351" s="290" t="s">
        <v>538</v>
      </c>
      <c r="G351" s="290" t="s">
        <v>538</v>
      </c>
      <c r="H351" s="270"/>
    </row>
    <row r="352" spans="1:8" ht="15.75">
      <c r="A352" s="198" t="s">
        <v>868</v>
      </c>
      <c r="B352" s="197" t="s">
        <v>869</v>
      </c>
      <c r="C352" s="191" t="s">
        <v>810</v>
      </c>
      <c r="D352" s="415">
        <v>0</v>
      </c>
      <c r="E352" s="415">
        <v>0</v>
      </c>
      <c r="F352" s="290" t="s">
        <v>538</v>
      </c>
      <c r="G352" s="290" t="s">
        <v>538</v>
      </c>
      <c r="H352" s="270"/>
    </row>
    <row r="353" spans="1:25" ht="47.25">
      <c r="A353" s="198" t="s">
        <v>870</v>
      </c>
      <c r="B353" s="197" t="s">
        <v>871</v>
      </c>
      <c r="C353" s="191" t="s">
        <v>332</v>
      </c>
      <c r="D353" s="415">
        <v>0</v>
      </c>
      <c r="E353" s="415">
        <v>0</v>
      </c>
      <c r="F353" s="290" t="s">
        <v>538</v>
      </c>
      <c r="G353" s="290" t="s">
        <v>538</v>
      </c>
      <c r="H353" s="270"/>
    </row>
    <row r="354" spans="1:25" ht="31.5">
      <c r="A354" s="198" t="s">
        <v>872</v>
      </c>
      <c r="B354" s="197" t="s">
        <v>873</v>
      </c>
      <c r="C354" s="191" t="s">
        <v>332</v>
      </c>
      <c r="D354" s="415">
        <v>0</v>
      </c>
      <c r="E354" s="415">
        <v>0</v>
      </c>
      <c r="F354" s="290" t="s">
        <v>538</v>
      </c>
      <c r="G354" s="290" t="s">
        <v>538</v>
      </c>
      <c r="H354" s="270"/>
    </row>
    <row r="355" spans="1:25" s="224" customFormat="1" ht="15.75">
      <c r="A355" s="213" t="s">
        <v>874</v>
      </c>
      <c r="B355" s="194" t="s">
        <v>875</v>
      </c>
      <c r="C355" s="193" t="s">
        <v>538</v>
      </c>
      <c r="D355" s="282" t="s">
        <v>552</v>
      </c>
      <c r="E355" s="282" t="s">
        <v>552</v>
      </c>
      <c r="F355" s="282" t="s">
        <v>552</v>
      </c>
      <c r="G355" s="282" t="s">
        <v>552</v>
      </c>
      <c r="H355" s="282"/>
      <c r="J355" s="342"/>
      <c r="K355" s="342"/>
      <c r="L355" s="342"/>
      <c r="M355" s="342"/>
      <c r="N355" s="342"/>
      <c r="O355" s="342"/>
      <c r="P355" s="342"/>
      <c r="Q355" s="342"/>
      <c r="R355" s="342"/>
      <c r="S355" s="342"/>
      <c r="T355" s="342"/>
      <c r="U355" s="342"/>
      <c r="V355" s="342"/>
      <c r="W355" s="342"/>
      <c r="X355" s="342"/>
      <c r="Y355" s="342"/>
    </row>
    <row r="356" spans="1:25" s="224" customFormat="1" ht="31.5">
      <c r="A356" s="225" t="s">
        <v>876</v>
      </c>
      <c r="B356" s="226" t="s">
        <v>877</v>
      </c>
      <c r="C356" s="227" t="s">
        <v>190</v>
      </c>
      <c r="D356" s="415">
        <v>0</v>
      </c>
      <c r="E356" s="415">
        <v>0</v>
      </c>
      <c r="F356" s="290" t="s">
        <v>538</v>
      </c>
      <c r="G356" s="290" t="s">
        <v>538</v>
      </c>
      <c r="H356" s="270"/>
      <c r="J356" s="342"/>
      <c r="K356" s="342"/>
      <c r="L356" s="342"/>
      <c r="M356" s="342"/>
      <c r="N356" s="342"/>
      <c r="O356" s="342"/>
      <c r="P356" s="342"/>
      <c r="Q356" s="342"/>
      <c r="R356" s="342"/>
      <c r="S356" s="342"/>
      <c r="T356" s="342"/>
      <c r="U356" s="342"/>
      <c r="V356" s="342"/>
      <c r="W356" s="342"/>
      <c r="X356" s="342"/>
      <c r="Y356" s="342"/>
    </row>
    <row r="357" spans="1:25" s="224" customFormat="1" ht="63">
      <c r="A357" s="225" t="s">
        <v>878</v>
      </c>
      <c r="B357" s="228" t="s">
        <v>879</v>
      </c>
      <c r="C357" s="227" t="s">
        <v>190</v>
      </c>
      <c r="D357" s="415">
        <v>0</v>
      </c>
      <c r="E357" s="415">
        <v>0</v>
      </c>
      <c r="F357" s="290" t="s">
        <v>538</v>
      </c>
      <c r="G357" s="290" t="s">
        <v>538</v>
      </c>
      <c r="H357" s="270"/>
      <c r="J357" s="342"/>
      <c r="K357" s="342"/>
      <c r="L357" s="342"/>
      <c r="M357" s="342"/>
      <c r="N357" s="342"/>
      <c r="O357" s="342"/>
      <c r="P357" s="342"/>
      <c r="Q357" s="342"/>
      <c r="R357" s="342"/>
      <c r="S357" s="342"/>
      <c r="T357" s="342"/>
      <c r="U357" s="342"/>
      <c r="V357" s="342"/>
      <c r="W357" s="342"/>
      <c r="X357" s="342"/>
      <c r="Y357" s="342"/>
    </row>
    <row r="358" spans="1:25" s="224" customFormat="1" ht="63">
      <c r="A358" s="225" t="s">
        <v>880</v>
      </c>
      <c r="B358" s="228" t="s">
        <v>881</v>
      </c>
      <c r="C358" s="227" t="s">
        <v>190</v>
      </c>
      <c r="D358" s="415">
        <v>0</v>
      </c>
      <c r="E358" s="415">
        <v>0</v>
      </c>
      <c r="F358" s="290" t="s">
        <v>538</v>
      </c>
      <c r="G358" s="290" t="s">
        <v>538</v>
      </c>
      <c r="H358" s="270"/>
      <c r="J358" s="342"/>
      <c r="K358" s="342"/>
      <c r="L358" s="342"/>
      <c r="M358" s="342"/>
      <c r="N358" s="342"/>
      <c r="O358" s="342"/>
      <c r="P358" s="342"/>
      <c r="Q358" s="342"/>
      <c r="R358" s="342"/>
      <c r="S358" s="342"/>
      <c r="T358" s="342"/>
      <c r="U358" s="342"/>
      <c r="V358" s="342"/>
      <c r="W358" s="342"/>
      <c r="X358" s="342"/>
      <c r="Y358" s="342"/>
    </row>
    <row r="359" spans="1:25" s="224" customFormat="1" ht="31.5">
      <c r="A359" s="225" t="s">
        <v>882</v>
      </c>
      <c r="B359" s="228" t="s">
        <v>883</v>
      </c>
      <c r="C359" s="227" t="s">
        <v>190</v>
      </c>
      <c r="D359" s="415">
        <v>0</v>
      </c>
      <c r="E359" s="415">
        <v>0</v>
      </c>
      <c r="F359" s="290" t="s">
        <v>538</v>
      </c>
      <c r="G359" s="290" t="s">
        <v>538</v>
      </c>
      <c r="H359" s="270"/>
      <c r="J359" s="342"/>
      <c r="K359" s="342"/>
      <c r="L359" s="342"/>
      <c r="M359" s="342"/>
      <c r="N359" s="342"/>
      <c r="O359" s="342"/>
      <c r="P359" s="342"/>
      <c r="Q359" s="342"/>
      <c r="R359" s="342"/>
      <c r="S359" s="342"/>
      <c r="T359" s="342"/>
      <c r="U359" s="342"/>
      <c r="V359" s="342"/>
      <c r="W359" s="342"/>
      <c r="X359" s="342"/>
      <c r="Y359" s="342"/>
    </row>
    <row r="360" spans="1:25" s="224" customFormat="1" ht="15.75">
      <c r="A360" s="225" t="s">
        <v>884</v>
      </c>
      <c r="B360" s="226" t="s">
        <v>885</v>
      </c>
      <c r="C360" s="227" t="s">
        <v>817</v>
      </c>
      <c r="D360" s="415">
        <v>0</v>
      </c>
      <c r="E360" s="415">
        <v>0</v>
      </c>
      <c r="F360" s="290" t="s">
        <v>538</v>
      </c>
      <c r="G360" s="290" t="s">
        <v>538</v>
      </c>
      <c r="H360" s="270"/>
      <c r="J360" s="342"/>
      <c r="K360" s="342"/>
      <c r="L360" s="342"/>
      <c r="M360" s="342"/>
      <c r="N360" s="342"/>
      <c r="O360" s="342"/>
      <c r="P360" s="342"/>
      <c r="Q360" s="342"/>
      <c r="R360" s="342"/>
      <c r="S360" s="342"/>
      <c r="T360" s="342"/>
      <c r="U360" s="342"/>
      <c r="V360" s="342"/>
      <c r="W360" s="342"/>
      <c r="X360" s="342"/>
      <c r="Y360" s="342"/>
    </row>
    <row r="361" spans="1:25" s="224" customFormat="1" ht="31.5">
      <c r="A361" s="225" t="s">
        <v>886</v>
      </c>
      <c r="B361" s="228" t="s">
        <v>887</v>
      </c>
      <c r="C361" s="227" t="s">
        <v>817</v>
      </c>
      <c r="D361" s="415">
        <v>0</v>
      </c>
      <c r="E361" s="415">
        <v>0</v>
      </c>
      <c r="F361" s="290" t="s">
        <v>538</v>
      </c>
      <c r="G361" s="290" t="s">
        <v>538</v>
      </c>
      <c r="H361" s="199"/>
      <c r="J361" s="342"/>
      <c r="K361" s="342"/>
      <c r="L361" s="342"/>
      <c r="M361" s="342"/>
      <c r="N361" s="342"/>
      <c r="O361" s="342"/>
      <c r="P361" s="342"/>
      <c r="Q361" s="342"/>
      <c r="R361" s="342"/>
      <c r="S361" s="342"/>
      <c r="T361" s="342"/>
      <c r="U361" s="342"/>
      <c r="V361" s="342"/>
      <c r="W361" s="342"/>
      <c r="X361" s="342"/>
      <c r="Y361" s="342"/>
    </row>
    <row r="362" spans="1:25" s="224" customFormat="1" ht="31.5">
      <c r="A362" s="225" t="s">
        <v>888</v>
      </c>
      <c r="B362" s="228" t="s">
        <v>889</v>
      </c>
      <c r="C362" s="227" t="s">
        <v>817</v>
      </c>
      <c r="D362" s="415">
        <v>0</v>
      </c>
      <c r="E362" s="415">
        <v>0</v>
      </c>
      <c r="F362" s="290" t="s">
        <v>538</v>
      </c>
      <c r="G362" s="290" t="s">
        <v>538</v>
      </c>
      <c r="H362" s="270"/>
      <c r="J362" s="342"/>
      <c r="K362" s="342"/>
      <c r="L362" s="342"/>
      <c r="M362" s="342"/>
      <c r="N362" s="342"/>
      <c r="O362" s="342"/>
      <c r="P362" s="342"/>
      <c r="Q362" s="342"/>
      <c r="R362" s="342"/>
      <c r="S362" s="342"/>
      <c r="T362" s="342"/>
      <c r="U362" s="342"/>
      <c r="V362" s="342"/>
      <c r="W362" s="342"/>
      <c r="X362" s="342"/>
      <c r="Y362" s="342"/>
    </row>
    <row r="363" spans="1:25" s="224" customFormat="1" ht="31.5">
      <c r="A363" s="225" t="s">
        <v>890</v>
      </c>
      <c r="B363" s="226" t="s">
        <v>891</v>
      </c>
      <c r="C363" s="227" t="s">
        <v>332</v>
      </c>
      <c r="D363" s="415">
        <v>0</v>
      </c>
      <c r="E363" s="415">
        <v>0</v>
      </c>
      <c r="F363" s="290" t="s">
        <v>538</v>
      </c>
      <c r="G363" s="290" t="s">
        <v>538</v>
      </c>
      <c r="H363" s="270"/>
      <c r="J363" s="342"/>
      <c r="K363" s="342"/>
      <c r="L363" s="342"/>
      <c r="M363" s="342"/>
      <c r="N363" s="342"/>
      <c r="O363" s="342"/>
      <c r="P363" s="342"/>
      <c r="Q363" s="342"/>
      <c r="R363" s="342"/>
      <c r="S363" s="342"/>
      <c r="T363" s="342"/>
      <c r="U363" s="342"/>
      <c r="V363" s="342"/>
      <c r="W363" s="342"/>
      <c r="X363" s="342"/>
      <c r="Y363" s="342"/>
    </row>
    <row r="364" spans="1:25" s="224" customFormat="1" ht="15.75">
      <c r="A364" s="225" t="s">
        <v>892</v>
      </c>
      <c r="B364" s="228" t="s">
        <v>357</v>
      </c>
      <c r="C364" s="227" t="s">
        <v>332</v>
      </c>
      <c r="D364" s="415">
        <v>0</v>
      </c>
      <c r="E364" s="415">
        <v>0</v>
      </c>
      <c r="F364" s="290" t="s">
        <v>538</v>
      </c>
      <c r="G364" s="290" t="s">
        <v>538</v>
      </c>
      <c r="H364" s="270"/>
      <c r="J364" s="342"/>
      <c r="K364" s="342"/>
      <c r="L364" s="342"/>
      <c r="M364" s="342"/>
      <c r="N364" s="342"/>
      <c r="O364" s="342"/>
      <c r="P364" s="342"/>
      <c r="Q364" s="342"/>
      <c r="R364" s="342"/>
      <c r="S364" s="342"/>
      <c r="T364" s="342"/>
      <c r="U364" s="342"/>
      <c r="V364" s="342"/>
      <c r="W364" s="342"/>
      <c r="X364" s="342"/>
      <c r="Y364" s="342"/>
    </row>
    <row r="365" spans="1:25" s="224" customFormat="1" ht="15.75">
      <c r="A365" s="225" t="s">
        <v>893</v>
      </c>
      <c r="B365" s="228" t="s">
        <v>359</v>
      </c>
      <c r="C365" s="227" t="s">
        <v>332</v>
      </c>
      <c r="D365" s="415">
        <v>0</v>
      </c>
      <c r="E365" s="415">
        <v>0</v>
      </c>
      <c r="F365" s="290" t="s">
        <v>538</v>
      </c>
      <c r="G365" s="290" t="s">
        <v>538</v>
      </c>
      <c r="H365" s="270"/>
      <c r="J365" s="342"/>
      <c r="K365" s="342"/>
      <c r="L365" s="342"/>
      <c r="M365" s="342"/>
      <c r="N365" s="342"/>
      <c r="O365" s="342"/>
      <c r="P365" s="342"/>
      <c r="Q365" s="342"/>
      <c r="R365" s="342"/>
      <c r="S365" s="342"/>
      <c r="T365" s="342"/>
      <c r="U365" s="342"/>
      <c r="V365" s="342"/>
      <c r="W365" s="342"/>
      <c r="X365" s="342"/>
      <c r="Y365" s="342"/>
    </row>
    <row r="366" spans="1:25" ht="15.75">
      <c r="A366" s="213" t="s">
        <v>894</v>
      </c>
      <c r="B366" s="194" t="s">
        <v>895</v>
      </c>
      <c r="C366" s="193" t="s">
        <v>896</v>
      </c>
      <c r="D366" s="193">
        <v>70</v>
      </c>
      <c r="E366" s="193">
        <v>70</v>
      </c>
      <c r="F366" s="229"/>
      <c r="G366" s="266"/>
      <c r="H366" s="267"/>
    </row>
    <row r="367" spans="1:25" ht="15.75">
      <c r="A367" s="537" t="s">
        <v>897</v>
      </c>
      <c r="B367" s="538"/>
      <c r="C367" s="538"/>
      <c r="D367" s="538"/>
      <c r="E367" s="538"/>
      <c r="F367" s="538"/>
      <c r="G367" s="538"/>
      <c r="H367" s="539"/>
    </row>
    <row r="368" spans="1:25" ht="15.75">
      <c r="A368" s="540" t="s">
        <v>319</v>
      </c>
      <c r="B368" s="541" t="s">
        <v>320</v>
      </c>
      <c r="C368" s="542" t="s">
        <v>321</v>
      </c>
      <c r="D368" s="543" t="s">
        <v>1004</v>
      </c>
      <c r="E368" s="544"/>
      <c r="F368" s="543" t="s">
        <v>323</v>
      </c>
      <c r="G368" s="544"/>
      <c r="H368" s="545" t="s">
        <v>159</v>
      </c>
    </row>
    <row r="369" spans="1:39" ht="38.25" customHeight="1">
      <c r="A369" s="540"/>
      <c r="B369" s="541"/>
      <c r="C369" s="542"/>
      <c r="D369" s="261" t="s">
        <v>9</v>
      </c>
      <c r="E369" s="261" t="s">
        <v>10</v>
      </c>
      <c r="F369" s="261" t="s">
        <v>898</v>
      </c>
      <c r="G369" s="261" t="s">
        <v>899</v>
      </c>
      <c r="H369" s="546"/>
    </row>
    <row r="370" spans="1:39" s="230" customFormat="1">
      <c r="A370" s="192">
        <v>1</v>
      </c>
      <c r="B370" s="192">
        <v>2</v>
      </c>
      <c r="C370" s="192">
        <v>3</v>
      </c>
      <c r="D370" s="192">
        <v>4</v>
      </c>
      <c r="E370" s="192">
        <v>5</v>
      </c>
      <c r="F370" s="192">
        <v>6</v>
      </c>
      <c r="G370" s="192">
        <v>7</v>
      </c>
      <c r="H370" s="192">
        <v>8</v>
      </c>
      <c r="I370" s="184"/>
      <c r="J370" s="232"/>
      <c r="K370" s="232"/>
      <c r="L370" s="232"/>
      <c r="M370" s="232"/>
      <c r="N370" s="232"/>
      <c r="O370" s="232"/>
      <c r="P370" s="232"/>
      <c r="Q370" s="232"/>
      <c r="R370" s="232"/>
      <c r="S370" s="232"/>
      <c r="T370" s="232"/>
      <c r="U370" s="232"/>
      <c r="V370" s="232"/>
      <c r="W370" s="232"/>
      <c r="X370" s="232"/>
      <c r="Y370" s="232"/>
      <c r="Z370" s="184"/>
      <c r="AA370" s="184"/>
      <c r="AB370" s="184"/>
      <c r="AC370" s="184"/>
      <c r="AD370" s="184"/>
      <c r="AE370" s="184"/>
      <c r="AF370" s="184"/>
      <c r="AG370" s="184"/>
      <c r="AH370" s="184"/>
      <c r="AI370" s="184"/>
      <c r="AJ370" s="184"/>
      <c r="AK370" s="184"/>
      <c r="AL370" s="184"/>
      <c r="AM370" s="184"/>
    </row>
    <row r="371" spans="1:39" s="232" customFormat="1" ht="15.75">
      <c r="A371" s="535" t="s">
        <v>900</v>
      </c>
      <c r="B371" s="536"/>
      <c r="C371" s="231" t="s">
        <v>332</v>
      </c>
      <c r="D371" s="229">
        <f t="shared" ref="D371" si="46">D372+D429</f>
        <v>12.715</v>
      </c>
      <c r="E371" s="229">
        <f>E372+E429</f>
        <v>28.922999999999998</v>
      </c>
      <c r="F371" s="229">
        <f t="shared" ref="F371:F434" si="47">IF(D371="-","-",E371-D371)</f>
        <v>16.207999999999998</v>
      </c>
      <c r="G371" s="348">
        <f t="shared" ref="G371:G434" si="48">IF(F371="-","-",IF((D371)=0,0,F371/D371))</f>
        <v>1.2747149036570977</v>
      </c>
      <c r="H371" s="274"/>
      <c r="I371" s="184"/>
      <c r="Z371" s="184"/>
      <c r="AA371" s="184"/>
      <c r="AB371" s="184"/>
      <c r="AC371" s="184"/>
      <c r="AD371" s="184"/>
      <c r="AE371" s="184"/>
      <c r="AF371" s="184"/>
      <c r="AG371" s="184"/>
      <c r="AH371" s="184"/>
      <c r="AI371" s="184"/>
      <c r="AJ371" s="184"/>
      <c r="AK371" s="184"/>
      <c r="AL371" s="184"/>
      <c r="AM371" s="184"/>
    </row>
    <row r="372" spans="1:39" s="234" customFormat="1" ht="15.75">
      <c r="A372" s="193">
        <v>1</v>
      </c>
      <c r="B372" s="194" t="s">
        <v>901</v>
      </c>
      <c r="C372" s="193" t="s">
        <v>332</v>
      </c>
      <c r="D372" s="229">
        <f>D373+D397+D425+D426</f>
        <v>12.715</v>
      </c>
      <c r="E372" s="229">
        <f>E373+E397+E425+E426</f>
        <v>28.922999999999998</v>
      </c>
      <c r="F372" s="229">
        <f t="shared" si="47"/>
        <v>16.207999999999998</v>
      </c>
      <c r="G372" s="348">
        <f t="shared" si="48"/>
        <v>1.2747149036570977</v>
      </c>
      <c r="H372" s="267"/>
      <c r="I372" s="233"/>
      <c r="J372" s="232"/>
      <c r="K372" s="232"/>
      <c r="L372" s="232"/>
      <c r="M372" s="232"/>
      <c r="N372" s="232"/>
      <c r="O372" s="232"/>
      <c r="P372" s="232"/>
      <c r="Q372" s="232"/>
      <c r="R372" s="232"/>
      <c r="S372" s="232"/>
      <c r="T372" s="232"/>
      <c r="U372" s="232"/>
      <c r="V372" s="232"/>
      <c r="W372" s="232"/>
      <c r="X372" s="232"/>
      <c r="Y372" s="232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</row>
    <row r="373" spans="1:39" ht="33.75" customHeight="1">
      <c r="A373" s="313" t="s">
        <v>334</v>
      </c>
      <c r="B373" s="291" t="s">
        <v>902</v>
      </c>
      <c r="C373" s="292" t="s">
        <v>332</v>
      </c>
      <c r="D373" s="328">
        <f t="shared" ref="D373" si="49">D374+D392+D396</f>
        <v>9.782</v>
      </c>
      <c r="E373" s="293">
        <f>E374+E392+E396</f>
        <v>16.006999999999998</v>
      </c>
      <c r="F373" s="293">
        <f t="shared" si="47"/>
        <v>6.2249999999999979</v>
      </c>
      <c r="G373" s="349">
        <f>IF(E373="-","-",IF((D373)=0,0,E373/D373))</f>
        <v>1.6363729298711918</v>
      </c>
      <c r="H373" s="294"/>
    </row>
    <row r="374" spans="1:39" ht="31.5">
      <c r="A374" s="315" t="s">
        <v>336</v>
      </c>
      <c r="B374" s="316" t="s">
        <v>903</v>
      </c>
      <c r="C374" s="307" t="s">
        <v>332</v>
      </c>
      <c r="D374" s="329">
        <f t="shared" ref="D374" si="50">D380+D382</f>
        <v>9.782</v>
      </c>
      <c r="E374" s="308">
        <f>E375+E379+E380+E381+E382+E387+E388+E389</f>
        <v>16.006999999999998</v>
      </c>
      <c r="F374" s="308">
        <f t="shared" si="47"/>
        <v>6.2249999999999979</v>
      </c>
      <c r="G374" s="350">
        <f>IF(E374="-","-",IF((D374)=0,0,E374/D374))</f>
        <v>1.6363729298711918</v>
      </c>
      <c r="H374" s="309"/>
    </row>
    <row r="375" spans="1:39" ht="15.75">
      <c r="A375" s="198" t="s">
        <v>38</v>
      </c>
      <c r="B375" s="222" t="s">
        <v>904</v>
      </c>
      <c r="C375" s="191" t="s">
        <v>332</v>
      </c>
      <c r="D375" s="330">
        <f t="shared" ref="D375:E375" si="51">D376+D377+D378</f>
        <v>0</v>
      </c>
      <c r="E375" s="330">
        <f t="shared" si="51"/>
        <v>0</v>
      </c>
      <c r="F375" s="330">
        <f t="shared" si="47"/>
        <v>0</v>
      </c>
      <c r="G375" s="330">
        <f t="shared" si="48"/>
        <v>0</v>
      </c>
      <c r="H375" s="268"/>
    </row>
    <row r="376" spans="1:39" ht="31.5">
      <c r="A376" s="198" t="s">
        <v>905</v>
      </c>
      <c r="B376" s="203" t="s">
        <v>337</v>
      </c>
      <c r="C376" s="191" t="s">
        <v>332</v>
      </c>
      <c r="D376" s="330">
        <v>0</v>
      </c>
      <c r="E376" s="330">
        <v>0</v>
      </c>
      <c r="F376" s="330">
        <f t="shared" si="47"/>
        <v>0</v>
      </c>
      <c r="G376" s="330">
        <f t="shared" si="48"/>
        <v>0</v>
      </c>
      <c r="H376" s="268"/>
    </row>
    <row r="377" spans="1:39" ht="31.5">
      <c r="A377" s="196" t="s">
        <v>906</v>
      </c>
      <c r="B377" s="203" t="s">
        <v>339</v>
      </c>
      <c r="C377" s="191" t="s">
        <v>332</v>
      </c>
      <c r="D377" s="330">
        <v>0</v>
      </c>
      <c r="E377" s="330">
        <v>0</v>
      </c>
      <c r="F377" s="330">
        <f t="shared" si="47"/>
        <v>0</v>
      </c>
      <c r="G377" s="330">
        <f t="shared" si="48"/>
        <v>0</v>
      </c>
      <c r="H377" s="268"/>
    </row>
    <row r="378" spans="1:39" ht="31.5">
      <c r="A378" s="196" t="s">
        <v>907</v>
      </c>
      <c r="B378" s="203" t="s">
        <v>341</v>
      </c>
      <c r="C378" s="191" t="s">
        <v>332</v>
      </c>
      <c r="D378" s="330">
        <v>0</v>
      </c>
      <c r="E378" s="330">
        <v>0</v>
      </c>
      <c r="F378" s="330">
        <f t="shared" si="47"/>
        <v>0</v>
      </c>
      <c r="G378" s="330">
        <f t="shared" si="48"/>
        <v>0</v>
      </c>
      <c r="H378" s="268"/>
    </row>
    <row r="379" spans="1:39" ht="15.75">
      <c r="A379" s="196" t="s">
        <v>40</v>
      </c>
      <c r="B379" s="222" t="s">
        <v>908</v>
      </c>
      <c r="C379" s="191" t="s">
        <v>332</v>
      </c>
      <c r="D379" s="330">
        <v>0</v>
      </c>
      <c r="E379" s="330">
        <v>0</v>
      </c>
      <c r="F379" s="330">
        <f t="shared" si="47"/>
        <v>0</v>
      </c>
      <c r="G379" s="330">
        <f t="shared" si="48"/>
        <v>0</v>
      </c>
      <c r="H379" s="268"/>
    </row>
    <row r="380" spans="1:39" ht="15.75">
      <c r="A380" s="310" t="s">
        <v>42</v>
      </c>
      <c r="B380" s="314" t="s">
        <v>909</v>
      </c>
      <c r="C380" s="311" t="s">
        <v>332</v>
      </c>
      <c r="D380" s="331">
        <v>9.7119999999999997</v>
      </c>
      <c r="E380" s="331">
        <v>11.157</v>
      </c>
      <c r="F380" s="331">
        <f t="shared" si="47"/>
        <v>1.4450000000000003</v>
      </c>
      <c r="G380" s="352">
        <f>IF(E380="-","-",IF((D380)=0,0,E380/D380))</f>
        <v>1.1487850082372324</v>
      </c>
      <c r="H380" s="312"/>
    </row>
    <row r="381" spans="1:39" ht="15.75">
      <c r="A381" s="196" t="s">
        <v>910</v>
      </c>
      <c r="B381" s="222" t="s">
        <v>911</v>
      </c>
      <c r="C381" s="191" t="s">
        <v>332</v>
      </c>
      <c r="D381" s="330">
        <v>0</v>
      </c>
      <c r="E381" s="330">
        <v>0</v>
      </c>
      <c r="F381" s="330">
        <f t="shared" si="47"/>
        <v>0</v>
      </c>
      <c r="G381" s="330">
        <f t="shared" si="48"/>
        <v>0</v>
      </c>
      <c r="H381" s="268"/>
    </row>
    <row r="382" spans="1:39" ht="15.75">
      <c r="A382" s="310" t="s">
        <v>912</v>
      </c>
      <c r="B382" s="314" t="s">
        <v>913</v>
      </c>
      <c r="C382" s="311" t="s">
        <v>332</v>
      </c>
      <c r="D382" s="331">
        <f>D383+D385</f>
        <v>7.0000000000000007E-2</v>
      </c>
      <c r="E382" s="331">
        <f>E383+E385</f>
        <v>4.8499999999999996</v>
      </c>
      <c r="F382" s="331">
        <f t="shared" si="47"/>
        <v>4.7799999999999994</v>
      </c>
      <c r="G382" s="352">
        <f>IF(E382="-","-",IF((D382)=0,0,E382/D382))</f>
        <v>69.285714285714278</v>
      </c>
      <c r="H382" s="312"/>
    </row>
    <row r="383" spans="1:39" ht="31.5">
      <c r="A383" s="196" t="s">
        <v>914</v>
      </c>
      <c r="B383" s="203" t="s">
        <v>915</v>
      </c>
      <c r="C383" s="191" t="s">
        <v>332</v>
      </c>
      <c r="D383" s="330">
        <f t="shared" ref="D383:E383" si="52">D384</f>
        <v>0</v>
      </c>
      <c r="E383" s="330">
        <f t="shared" si="52"/>
        <v>0</v>
      </c>
      <c r="F383" s="330">
        <f t="shared" si="47"/>
        <v>0</v>
      </c>
      <c r="G383" s="330">
        <f t="shared" si="48"/>
        <v>0</v>
      </c>
      <c r="H383" s="268"/>
    </row>
    <row r="384" spans="1:39" ht="15.75">
      <c r="A384" s="196" t="s">
        <v>916</v>
      </c>
      <c r="B384" s="235" t="s">
        <v>917</v>
      </c>
      <c r="C384" s="191" t="s">
        <v>332</v>
      </c>
      <c r="D384" s="330">
        <v>0</v>
      </c>
      <c r="E384" s="330">
        <v>0</v>
      </c>
      <c r="F384" s="330">
        <f t="shared" si="47"/>
        <v>0</v>
      </c>
      <c r="G384" s="330">
        <f t="shared" si="48"/>
        <v>0</v>
      </c>
      <c r="H384" s="268"/>
    </row>
    <row r="385" spans="1:8" ht="36.75" customHeight="1">
      <c r="A385" s="196" t="s">
        <v>918</v>
      </c>
      <c r="B385" s="203" t="s">
        <v>919</v>
      </c>
      <c r="C385" s="191" t="s">
        <v>332</v>
      </c>
      <c r="D385" s="332">
        <v>7.0000000000000007E-2</v>
      </c>
      <c r="E385" s="332">
        <v>4.8499999999999996</v>
      </c>
      <c r="F385" s="332">
        <f t="shared" si="47"/>
        <v>4.7799999999999994</v>
      </c>
      <c r="G385" s="351">
        <f>IF(E385="-","-",IF((D385)=0,0,E385/D385))</f>
        <v>69.285714285714278</v>
      </c>
      <c r="H385" s="199" t="s">
        <v>1005</v>
      </c>
    </row>
    <row r="386" spans="1:8" ht="15.75">
      <c r="A386" s="196" t="s">
        <v>920</v>
      </c>
      <c r="B386" s="235" t="s">
        <v>917</v>
      </c>
      <c r="C386" s="191" t="s">
        <v>332</v>
      </c>
      <c r="D386" s="330">
        <v>0</v>
      </c>
      <c r="E386" s="330">
        <v>0</v>
      </c>
      <c r="F386" s="330">
        <f t="shared" si="47"/>
        <v>0</v>
      </c>
      <c r="G386" s="330">
        <f t="shared" si="48"/>
        <v>0</v>
      </c>
      <c r="H386" s="268"/>
    </row>
    <row r="387" spans="1:8" ht="15.75">
      <c r="A387" s="196" t="s">
        <v>921</v>
      </c>
      <c r="B387" s="222" t="s">
        <v>922</v>
      </c>
      <c r="C387" s="191" t="s">
        <v>332</v>
      </c>
      <c r="D387" s="330">
        <v>0</v>
      </c>
      <c r="E387" s="330">
        <v>0</v>
      </c>
      <c r="F387" s="330">
        <f t="shared" si="47"/>
        <v>0</v>
      </c>
      <c r="G387" s="330">
        <f t="shared" si="48"/>
        <v>0</v>
      </c>
      <c r="H387" s="268"/>
    </row>
    <row r="388" spans="1:8" ht="15.75">
      <c r="A388" s="196" t="s">
        <v>923</v>
      </c>
      <c r="B388" s="222" t="s">
        <v>734</v>
      </c>
      <c r="C388" s="191" t="s">
        <v>332</v>
      </c>
      <c r="D388" s="330">
        <v>0</v>
      </c>
      <c r="E388" s="330">
        <v>0</v>
      </c>
      <c r="F388" s="330">
        <f t="shared" si="47"/>
        <v>0</v>
      </c>
      <c r="G388" s="330">
        <f t="shared" si="48"/>
        <v>0</v>
      </c>
      <c r="H388" s="268"/>
    </row>
    <row r="389" spans="1:8" ht="31.5">
      <c r="A389" s="196" t="s">
        <v>924</v>
      </c>
      <c r="B389" s="222" t="s">
        <v>925</v>
      </c>
      <c r="C389" s="191" t="s">
        <v>332</v>
      </c>
      <c r="D389" s="330">
        <v>0</v>
      </c>
      <c r="E389" s="330">
        <v>0</v>
      </c>
      <c r="F389" s="330">
        <f t="shared" si="47"/>
        <v>0</v>
      </c>
      <c r="G389" s="330">
        <f t="shared" si="48"/>
        <v>0</v>
      </c>
      <c r="H389" s="268"/>
    </row>
    <row r="390" spans="1:8" ht="15.75">
      <c r="A390" s="196" t="s">
        <v>926</v>
      </c>
      <c r="B390" s="203" t="s">
        <v>357</v>
      </c>
      <c r="C390" s="191" t="s">
        <v>332</v>
      </c>
      <c r="D390" s="330">
        <v>0</v>
      </c>
      <c r="E390" s="330">
        <v>0</v>
      </c>
      <c r="F390" s="330">
        <f t="shared" si="47"/>
        <v>0</v>
      </c>
      <c r="G390" s="330">
        <f t="shared" si="48"/>
        <v>0</v>
      </c>
      <c r="H390" s="268"/>
    </row>
    <row r="391" spans="1:8" ht="15.75">
      <c r="A391" s="196" t="s">
        <v>927</v>
      </c>
      <c r="B391" s="203" t="s">
        <v>359</v>
      </c>
      <c r="C391" s="191" t="s">
        <v>332</v>
      </c>
      <c r="D391" s="330">
        <v>0</v>
      </c>
      <c r="E391" s="330">
        <v>0</v>
      </c>
      <c r="F391" s="330">
        <f t="shared" si="47"/>
        <v>0</v>
      </c>
      <c r="G391" s="330">
        <f t="shared" si="48"/>
        <v>0</v>
      </c>
      <c r="H391" s="268"/>
    </row>
    <row r="392" spans="1:8" ht="31.5">
      <c r="A392" s="196" t="s">
        <v>338</v>
      </c>
      <c r="B392" s="200" t="s">
        <v>928</v>
      </c>
      <c r="C392" s="191" t="s">
        <v>332</v>
      </c>
      <c r="D392" s="330">
        <v>0</v>
      </c>
      <c r="E392" s="330">
        <v>0</v>
      </c>
      <c r="F392" s="330">
        <f t="shared" si="47"/>
        <v>0</v>
      </c>
      <c r="G392" s="330">
        <f t="shared" si="48"/>
        <v>0</v>
      </c>
      <c r="H392" s="268"/>
    </row>
    <row r="393" spans="1:8" ht="31.5">
      <c r="A393" s="196" t="s">
        <v>46</v>
      </c>
      <c r="B393" s="222" t="s">
        <v>337</v>
      </c>
      <c r="C393" s="191" t="s">
        <v>332</v>
      </c>
      <c r="D393" s="330">
        <v>0</v>
      </c>
      <c r="E393" s="330">
        <v>0</v>
      </c>
      <c r="F393" s="330">
        <f t="shared" si="47"/>
        <v>0</v>
      </c>
      <c r="G393" s="330">
        <f t="shared" si="48"/>
        <v>0</v>
      </c>
      <c r="H393" s="268"/>
    </row>
    <row r="394" spans="1:8" ht="31.5">
      <c r="A394" s="196" t="s">
        <v>48</v>
      </c>
      <c r="B394" s="222" t="s">
        <v>339</v>
      </c>
      <c r="C394" s="191" t="s">
        <v>332</v>
      </c>
      <c r="D394" s="330">
        <v>0</v>
      </c>
      <c r="E394" s="330">
        <v>0</v>
      </c>
      <c r="F394" s="330">
        <f t="shared" si="47"/>
        <v>0</v>
      </c>
      <c r="G394" s="330">
        <f t="shared" si="48"/>
        <v>0</v>
      </c>
      <c r="H394" s="268"/>
    </row>
    <row r="395" spans="1:8" ht="31.5">
      <c r="A395" s="196" t="s">
        <v>929</v>
      </c>
      <c r="B395" s="222" t="s">
        <v>341</v>
      </c>
      <c r="C395" s="191" t="s">
        <v>332</v>
      </c>
      <c r="D395" s="330">
        <v>0</v>
      </c>
      <c r="E395" s="330">
        <v>0</v>
      </c>
      <c r="F395" s="330">
        <f t="shared" si="47"/>
        <v>0</v>
      </c>
      <c r="G395" s="330">
        <f t="shared" si="48"/>
        <v>0</v>
      </c>
      <c r="H395" s="268"/>
    </row>
    <row r="396" spans="1:8" ht="15.75">
      <c r="A396" s="196" t="s">
        <v>340</v>
      </c>
      <c r="B396" s="200" t="s">
        <v>930</v>
      </c>
      <c r="C396" s="191" t="s">
        <v>332</v>
      </c>
      <c r="D396" s="330">
        <v>0</v>
      </c>
      <c r="E396" s="330">
        <v>0</v>
      </c>
      <c r="F396" s="330">
        <f t="shared" si="47"/>
        <v>0</v>
      </c>
      <c r="G396" s="330">
        <f t="shared" si="48"/>
        <v>0</v>
      </c>
      <c r="H396" s="268"/>
    </row>
    <row r="397" spans="1:8" ht="15.75">
      <c r="A397" s="320" t="s">
        <v>342</v>
      </c>
      <c r="B397" s="321" t="s">
        <v>931</v>
      </c>
      <c r="C397" s="322" t="s">
        <v>332</v>
      </c>
      <c r="D397" s="333">
        <f t="shared" ref="D397:E397" si="53">D398+D411+D412</f>
        <v>0.81399999999999995</v>
      </c>
      <c r="E397" s="333">
        <f t="shared" si="53"/>
        <v>12.451000000000001</v>
      </c>
      <c r="F397" s="333">
        <f t="shared" si="47"/>
        <v>11.637</v>
      </c>
      <c r="G397" s="347">
        <f t="shared" ref="G397:G398" si="54">IF(E397="-","-",IF((D397)=0,0,E397/D397))</f>
        <v>15.296068796068798</v>
      </c>
      <c r="H397" s="323"/>
    </row>
    <row r="398" spans="1:8" ht="15.75">
      <c r="A398" s="317" t="s">
        <v>932</v>
      </c>
      <c r="B398" s="327" t="s">
        <v>933</v>
      </c>
      <c r="C398" s="318" t="s">
        <v>332</v>
      </c>
      <c r="D398" s="334">
        <f t="shared" ref="D398:E398" si="55">D399+D403+D404+D405+D406+D407+D408</f>
        <v>0.81399999999999995</v>
      </c>
      <c r="E398" s="334">
        <f t="shared" si="55"/>
        <v>12.451000000000001</v>
      </c>
      <c r="F398" s="334">
        <f t="shared" si="47"/>
        <v>11.637</v>
      </c>
      <c r="G398" s="347">
        <f t="shared" si="54"/>
        <v>15.296068796068798</v>
      </c>
      <c r="H398" s="319"/>
    </row>
    <row r="399" spans="1:8" ht="15.75">
      <c r="A399" s="196" t="s">
        <v>73</v>
      </c>
      <c r="B399" s="222" t="s">
        <v>934</v>
      </c>
      <c r="C399" s="191" t="s">
        <v>332</v>
      </c>
      <c r="D399" s="330">
        <v>0</v>
      </c>
      <c r="E399" s="330">
        <v>0</v>
      </c>
      <c r="F399" s="330">
        <f t="shared" si="47"/>
        <v>0</v>
      </c>
      <c r="G399" s="330">
        <f t="shared" si="48"/>
        <v>0</v>
      </c>
      <c r="H399" s="268"/>
    </row>
    <row r="400" spans="1:8" ht="31.5">
      <c r="A400" s="196" t="s">
        <v>935</v>
      </c>
      <c r="B400" s="203" t="s">
        <v>337</v>
      </c>
      <c r="C400" s="191" t="s">
        <v>332</v>
      </c>
      <c r="D400" s="330">
        <v>0</v>
      </c>
      <c r="E400" s="330">
        <v>0</v>
      </c>
      <c r="F400" s="330">
        <f t="shared" si="47"/>
        <v>0</v>
      </c>
      <c r="G400" s="330">
        <f t="shared" si="48"/>
        <v>0</v>
      </c>
      <c r="H400" s="268"/>
    </row>
    <row r="401" spans="1:8" ht="31.5">
      <c r="A401" s="196" t="s">
        <v>936</v>
      </c>
      <c r="B401" s="203" t="s">
        <v>339</v>
      </c>
      <c r="C401" s="191" t="s">
        <v>332</v>
      </c>
      <c r="D401" s="330">
        <v>0</v>
      </c>
      <c r="E401" s="330">
        <v>0</v>
      </c>
      <c r="F401" s="330">
        <f t="shared" si="47"/>
        <v>0</v>
      </c>
      <c r="G401" s="330">
        <f t="shared" si="48"/>
        <v>0</v>
      </c>
      <c r="H401" s="268"/>
    </row>
    <row r="402" spans="1:8" ht="31.5">
      <c r="A402" s="196" t="s">
        <v>937</v>
      </c>
      <c r="B402" s="203" t="s">
        <v>341</v>
      </c>
      <c r="C402" s="191" t="s">
        <v>332</v>
      </c>
      <c r="D402" s="330">
        <v>0</v>
      </c>
      <c r="E402" s="330">
        <v>0</v>
      </c>
      <c r="F402" s="330">
        <f t="shared" si="47"/>
        <v>0</v>
      </c>
      <c r="G402" s="330">
        <f t="shared" si="48"/>
        <v>0</v>
      </c>
      <c r="H402" s="268"/>
    </row>
    <row r="403" spans="1:8" ht="15.75">
      <c r="A403" s="196" t="s">
        <v>75</v>
      </c>
      <c r="B403" s="222" t="s">
        <v>720</v>
      </c>
      <c r="C403" s="191" t="s">
        <v>332</v>
      </c>
      <c r="D403" s="330">
        <v>0</v>
      </c>
      <c r="E403" s="330">
        <v>0</v>
      </c>
      <c r="F403" s="330">
        <f t="shared" si="47"/>
        <v>0</v>
      </c>
      <c r="G403" s="330">
        <f t="shared" si="48"/>
        <v>0</v>
      </c>
      <c r="H403" s="268"/>
    </row>
    <row r="404" spans="1:8" ht="51">
      <c r="A404" s="317" t="s">
        <v>938</v>
      </c>
      <c r="B404" s="325" t="s">
        <v>723</v>
      </c>
      <c r="C404" s="318" t="s">
        <v>332</v>
      </c>
      <c r="D404" s="335">
        <v>0.81399999999999995</v>
      </c>
      <c r="E404" s="335">
        <v>12.451000000000001</v>
      </c>
      <c r="F404" s="335">
        <f t="shared" si="47"/>
        <v>11.637</v>
      </c>
      <c r="G404" s="347">
        <f>IF(E404="-","-",IF((D404)=0,0,E404/D404))</f>
        <v>15.296068796068798</v>
      </c>
      <c r="H404" s="326" t="s">
        <v>1006</v>
      </c>
    </row>
    <row r="405" spans="1:8" ht="15.75">
      <c r="A405" s="196" t="s">
        <v>939</v>
      </c>
      <c r="B405" s="222" t="s">
        <v>726</v>
      </c>
      <c r="C405" s="191" t="s">
        <v>332</v>
      </c>
      <c r="D405" s="330">
        <v>0</v>
      </c>
      <c r="E405" s="330">
        <v>0</v>
      </c>
      <c r="F405" s="330">
        <f t="shared" si="47"/>
        <v>0</v>
      </c>
      <c r="G405" s="330">
        <f t="shared" si="48"/>
        <v>0</v>
      </c>
      <c r="H405" s="268"/>
    </row>
    <row r="406" spans="1:8" ht="15.75">
      <c r="A406" s="196" t="s">
        <v>940</v>
      </c>
      <c r="B406" s="222" t="s">
        <v>732</v>
      </c>
      <c r="C406" s="191" t="s">
        <v>332</v>
      </c>
      <c r="D406" s="330">
        <v>0</v>
      </c>
      <c r="E406" s="330">
        <v>0</v>
      </c>
      <c r="F406" s="330">
        <f t="shared" si="47"/>
        <v>0</v>
      </c>
      <c r="G406" s="330">
        <f t="shared" si="48"/>
        <v>0</v>
      </c>
      <c r="H406" s="268"/>
    </row>
    <row r="407" spans="1:8" ht="15.75">
      <c r="A407" s="196" t="s">
        <v>941</v>
      </c>
      <c r="B407" s="222" t="s">
        <v>734</v>
      </c>
      <c r="C407" s="191" t="s">
        <v>332</v>
      </c>
      <c r="D407" s="330">
        <v>0</v>
      </c>
      <c r="E407" s="330">
        <v>0</v>
      </c>
      <c r="F407" s="330">
        <f t="shared" si="47"/>
        <v>0</v>
      </c>
      <c r="G407" s="330">
        <f t="shared" si="48"/>
        <v>0</v>
      </c>
      <c r="H407" s="268"/>
    </row>
    <row r="408" spans="1:8" ht="31.5">
      <c r="A408" s="196" t="s">
        <v>942</v>
      </c>
      <c r="B408" s="222" t="s">
        <v>737</v>
      </c>
      <c r="C408" s="191" t="s">
        <v>332</v>
      </c>
      <c r="D408" s="330">
        <v>0</v>
      </c>
      <c r="E408" s="330">
        <v>0</v>
      </c>
      <c r="F408" s="330">
        <f t="shared" si="47"/>
        <v>0</v>
      </c>
      <c r="G408" s="330">
        <f t="shared" si="48"/>
        <v>0</v>
      </c>
      <c r="H408" s="268"/>
    </row>
    <row r="409" spans="1:8" ht="15.75">
      <c r="A409" s="196" t="s">
        <v>943</v>
      </c>
      <c r="B409" s="203" t="s">
        <v>357</v>
      </c>
      <c r="C409" s="191" t="s">
        <v>332</v>
      </c>
      <c r="D409" s="330">
        <v>0</v>
      </c>
      <c r="E409" s="330">
        <v>0</v>
      </c>
      <c r="F409" s="330">
        <f t="shared" si="47"/>
        <v>0</v>
      </c>
      <c r="G409" s="330">
        <f t="shared" si="48"/>
        <v>0</v>
      </c>
      <c r="H409" s="268"/>
    </row>
    <row r="410" spans="1:8" ht="15.75">
      <c r="A410" s="196" t="s">
        <v>944</v>
      </c>
      <c r="B410" s="203" t="s">
        <v>359</v>
      </c>
      <c r="C410" s="191" t="s">
        <v>332</v>
      </c>
      <c r="D410" s="330">
        <v>0</v>
      </c>
      <c r="E410" s="330">
        <v>0</v>
      </c>
      <c r="F410" s="330">
        <f t="shared" si="47"/>
        <v>0</v>
      </c>
      <c r="G410" s="330">
        <f t="shared" si="48"/>
        <v>0</v>
      </c>
      <c r="H410" s="268"/>
    </row>
    <row r="411" spans="1:8" ht="15.75">
      <c r="A411" s="196" t="s">
        <v>945</v>
      </c>
      <c r="B411" s="200" t="s">
        <v>946</v>
      </c>
      <c r="C411" s="191" t="s">
        <v>332</v>
      </c>
      <c r="D411" s="330">
        <v>0</v>
      </c>
      <c r="E411" s="330">
        <v>0</v>
      </c>
      <c r="F411" s="330">
        <f t="shared" si="47"/>
        <v>0</v>
      </c>
      <c r="G411" s="330">
        <f t="shared" si="48"/>
        <v>0</v>
      </c>
      <c r="H411" s="268"/>
    </row>
    <row r="412" spans="1:8" ht="15.75">
      <c r="A412" s="196" t="s">
        <v>947</v>
      </c>
      <c r="B412" s="200" t="s">
        <v>948</v>
      </c>
      <c r="C412" s="191" t="s">
        <v>332</v>
      </c>
      <c r="D412" s="330">
        <v>0</v>
      </c>
      <c r="E412" s="330">
        <v>0</v>
      </c>
      <c r="F412" s="330">
        <f t="shared" si="47"/>
        <v>0</v>
      </c>
      <c r="G412" s="330">
        <f t="shared" si="48"/>
        <v>0</v>
      </c>
      <c r="H412" s="268"/>
    </row>
    <row r="413" spans="1:8" ht="15.75">
      <c r="A413" s="196" t="s">
        <v>99</v>
      </c>
      <c r="B413" s="222" t="s">
        <v>934</v>
      </c>
      <c r="C413" s="191" t="s">
        <v>332</v>
      </c>
      <c r="D413" s="330">
        <v>0</v>
      </c>
      <c r="E413" s="330">
        <v>0</v>
      </c>
      <c r="F413" s="330">
        <f t="shared" si="47"/>
        <v>0</v>
      </c>
      <c r="G413" s="330">
        <f t="shared" si="48"/>
        <v>0</v>
      </c>
      <c r="H413" s="268"/>
    </row>
    <row r="414" spans="1:8" ht="31.5">
      <c r="A414" s="196" t="s">
        <v>949</v>
      </c>
      <c r="B414" s="203" t="s">
        <v>337</v>
      </c>
      <c r="C414" s="191" t="s">
        <v>332</v>
      </c>
      <c r="D414" s="330">
        <v>0</v>
      </c>
      <c r="E414" s="330">
        <v>0</v>
      </c>
      <c r="F414" s="330">
        <f t="shared" si="47"/>
        <v>0</v>
      </c>
      <c r="G414" s="330">
        <f t="shared" si="48"/>
        <v>0</v>
      </c>
      <c r="H414" s="268"/>
    </row>
    <row r="415" spans="1:8" ht="31.5">
      <c r="A415" s="196" t="s">
        <v>950</v>
      </c>
      <c r="B415" s="203" t="s">
        <v>339</v>
      </c>
      <c r="C415" s="191" t="s">
        <v>332</v>
      </c>
      <c r="D415" s="330">
        <v>0</v>
      </c>
      <c r="E415" s="330">
        <v>0</v>
      </c>
      <c r="F415" s="330">
        <f t="shared" si="47"/>
        <v>0</v>
      </c>
      <c r="G415" s="330">
        <f t="shared" si="48"/>
        <v>0</v>
      </c>
      <c r="H415" s="268"/>
    </row>
    <row r="416" spans="1:8" ht="31.5">
      <c r="A416" s="196" t="s">
        <v>951</v>
      </c>
      <c r="B416" s="203" t="s">
        <v>341</v>
      </c>
      <c r="C416" s="191" t="s">
        <v>332</v>
      </c>
      <c r="D416" s="330">
        <v>0</v>
      </c>
      <c r="E416" s="330">
        <v>0</v>
      </c>
      <c r="F416" s="330">
        <f t="shared" si="47"/>
        <v>0</v>
      </c>
      <c r="G416" s="330">
        <f t="shared" si="48"/>
        <v>0</v>
      </c>
      <c r="H416" s="268"/>
    </row>
    <row r="417" spans="1:10" ht="15.75">
      <c r="A417" s="196" t="s">
        <v>107</v>
      </c>
      <c r="B417" s="222" t="s">
        <v>720</v>
      </c>
      <c r="C417" s="191" t="s">
        <v>332</v>
      </c>
      <c r="D417" s="330">
        <v>0</v>
      </c>
      <c r="E417" s="330">
        <v>0</v>
      </c>
      <c r="F417" s="330">
        <f t="shared" si="47"/>
        <v>0</v>
      </c>
      <c r="G417" s="330">
        <f t="shared" si="48"/>
        <v>0</v>
      </c>
      <c r="H417" s="268"/>
    </row>
    <row r="418" spans="1:10" ht="15.75">
      <c r="A418" s="196" t="s">
        <v>109</v>
      </c>
      <c r="B418" s="222" t="s">
        <v>723</v>
      </c>
      <c r="C418" s="191" t="s">
        <v>332</v>
      </c>
      <c r="D418" s="330">
        <v>0</v>
      </c>
      <c r="E418" s="330">
        <v>0</v>
      </c>
      <c r="F418" s="330">
        <f t="shared" si="47"/>
        <v>0</v>
      </c>
      <c r="G418" s="330">
        <f t="shared" si="48"/>
        <v>0</v>
      </c>
      <c r="H418" s="236"/>
    </row>
    <row r="419" spans="1:10" ht="15.75">
      <c r="A419" s="196" t="s">
        <v>111</v>
      </c>
      <c r="B419" s="222" t="s">
        <v>726</v>
      </c>
      <c r="C419" s="191" t="s">
        <v>332</v>
      </c>
      <c r="D419" s="330">
        <v>0</v>
      </c>
      <c r="E419" s="330">
        <v>0</v>
      </c>
      <c r="F419" s="330">
        <f t="shared" si="47"/>
        <v>0</v>
      </c>
      <c r="G419" s="330">
        <f t="shared" si="48"/>
        <v>0</v>
      </c>
      <c r="H419" s="268"/>
    </row>
    <row r="420" spans="1:10" ht="15.75">
      <c r="A420" s="196" t="s">
        <v>113</v>
      </c>
      <c r="B420" s="222" t="s">
        <v>732</v>
      </c>
      <c r="C420" s="191" t="s">
        <v>332</v>
      </c>
      <c r="D420" s="330">
        <v>0</v>
      </c>
      <c r="E420" s="330">
        <v>0</v>
      </c>
      <c r="F420" s="330">
        <f t="shared" si="47"/>
        <v>0</v>
      </c>
      <c r="G420" s="330">
        <f t="shared" si="48"/>
        <v>0</v>
      </c>
      <c r="H420" s="268"/>
    </row>
    <row r="421" spans="1:10" ht="15.75">
      <c r="A421" s="196" t="s">
        <v>115</v>
      </c>
      <c r="B421" s="222" t="s">
        <v>734</v>
      </c>
      <c r="C421" s="191" t="s">
        <v>332</v>
      </c>
      <c r="D421" s="330">
        <v>0</v>
      </c>
      <c r="E421" s="330">
        <v>0</v>
      </c>
      <c r="F421" s="330">
        <f t="shared" si="47"/>
        <v>0</v>
      </c>
      <c r="G421" s="330">
        <f t="shared" si="48"/>
        <v>0</v>
      </c>
      <c r="H421" s="268"/>
    </row>
    <row r="422" spans="1:10" ht="31.5">
      <c r="A422" s="196" t="s">
        <v>117</v>
      </c>
      <c r="B422" s="222" t="s">
        <v>737</v>
      </c>
      <c r="C422" s="191" t="s">
        <v>332</v>
      </c>
      <c r="D422" s="330">
        <v>0</v>
      </c>
      <c r="E422" s="330">
        <v>0</v>
      </c>
      <c r="F422" s="330">
        <f t="shared" si="47"/>
        <v>0</v>
      </c>
      <c r="G422" s="330">
        <f t="shared" si="48"/>
        <v>0</v>
      </c>
      <c r="H422" s="268"/>
    </row>
    <row r="423" spans="1:10" ht="15.75">
      <c r="A423" s="196" t="s">
        <v>952</v>
      </c>
      <c r="B423" s="203" t="s">
        <v>357</v>
      </c>
      <c r="C423" s="191" t="s">
        <v>332</v>
      </c>
      <c r="D423" s="336">
        <v>0</v>
      </c>
      <c r="E423" s="336">
        <v>0</v>
      </c>
      <c r="F423" s="336">
        <f t="shared" si="47"/>
        <v>0</v>
      </c>
      <c r="G423" s="330">
        <f t="shared" si="48"/>
        <v>0</v>
      </c>
      <c r="H423" s="268"/>
    </row>
    <row r="424" spans="1:10" ht="15.75">
      <c r="A424" s="196" t="s">
        <v>953</v>
      </c>
      <c r="B424" s="203" t="s">
        <v>359</v>
      </c>
      <c r="C424" s="191" t="s">
        <v>332</v>
      </c>
      <c r="D424" s="336">
        <v>0</v>
      </c>
      <c r="E424" s="336">
        <v>0</v>
      </c>
      <c r="F424" s="336">
        <f t="shared" si="47"/>
        <v>0</v>
      </c>
      <c r="G424" s="330">
        <f t="shared" si="48"/>
        <v>0</v>
      </c>
      <c r="H424" s="268"/>
      <c r="I424" s="337"/>
      <c r="J424" s="343"/>
    </row>
    <row r="425" spans="1:10" ht="45">
      <c r="A425" s="324" t="s">
        <v>344</v>
      </c>
      <c r="B425" s="300" t="s">
        <v>954</v>
      </c>
      <c r="C425" s="301" t="s">
        <v>332</v>
      </c>
      <c r="D425" s="345">
        <v>2.1190000000000002</v>
      </c>
      <c r="E425" s="345">
        <v>0.46500000000000002</v>
      </c>
      <c r="F425" s="345">
        <f t="shared" si="47"/>
        <v>-1.6540000000000001</v>
      </c>
      <c r="G425" s="346">
        <f>IF(E425="-","-",IF((D425)=0,0,E425/D425))</f>
        <v>0.21944313355356299</v>
      </c>
      <c r="H425" s="306" t="s">
        <v>1007</v>
      </c>
      <c r="I425" s="233"/>
      <c r="J425" s="344"/>
    </row>
    <row r="426" spans="1:10" ht="15.75">
      <c r="A426" s="196" t="s">
        <v>346</v>
      </c>
      <c r="B426" s="197" t="s">
        <v>955</v>
      </c>
      <c r="C426" s="191" t="s">
        <v>332</v>
      </c>
      <c r="D426" s="330">
        <v>0</v>
      </c>
      <c r="E426" s="330">
        <v>0</v>
      </c>
      <c r="F426" s="330">
        <f t="shared" si="47"/>
        <v>0</v>
      </c>
      <c r="G426" s="330">
        <f t="shared" si="48"/>
        <v>0</v>
      </c>
      <c r="H426" s="236"/>
    </row>
    <row r="427" spans="1:10" ht="15.75">
      <c r="A427" s="196" t="s">
        <v>956</v>
      </c>
      <c r="B427" s="200" t="s">
        <v>957</v>
      </c>
      <c r="C427" s="191" t="s">
        <v>332</v>
      </c>
      <c r="D427" s="330">
        <v>0</v>
      </c>
      <c r="E427" s="330">
        <v>0</v>
      </c>
      <c r="F427" s="330">
        <f t="shared" si="47"/>
        <v>0</v>
      </c>
      <c r="G427" s="330">
        <f t="shared" si="48"/>
        <v>0</v>
      </c>
      <c r="H427" s="268"/>
    </row>
    <row r="428" spans="1:10" ht="15.75">
      <c r="A428" s="196" t="s">
        <v>958</v>
      </c>
      <c r="B428" s="200" t="s">
        <v>959</v>
      </c>
      <c r="C428" s="191" t="s">
        <v>332</v>
      </c>
      <c r="D428" s="330">
        <v>0</v>
      </c>
      <c r="E428" s="330">
        <v>0</v>
      </c>
      <c r="F428" s="330">
        <f t="shared" si="47"/>
        <v>0</v>
      </c>
      <c r="G428" s="330">
        <f t="shared" si="48"/>
        <v>0</v>
      </c>
      <c r="H428" s="268"/>
    </row>
    <row r="429" spans="1:10" ht="15.75">
      <c r="A429" s="237" t="s">
        <v>362</v>
      </c>
      <c r="B429" s="194" t="s">
        <v>960</v>
      </c>
      <c r="C429" s="193" t="s">
        <v>332</v>
      </c>
      <c r="D429" s="275">
        <v>0</v>
      </c>
      <c r="E429" s="275">
        <v>0</v>
      </c>
      <c r="F429" s="275">
        <f t="shared" si="47"/>
        <v>0</v>
      </c>
      <c r="G429" s="275">
        <f t="shared" si="48"/>
        <v>0</v>
      </c>
      <c r="H429" s="267"/>
    </row>
    <row r="430" spans="1:10" ht="15.75">
      <c r="A430" s="196" t="s">
        <v>364</v>
      </c>
      <c r="B430" s="197" t="s">
        <v>961</v>
      </c>
      <c r="C430" s="191" t="s">
        <v>332</v>
      </c>
      <c r="D430" s="330">
        <v>0</v>
      </c>
      <c r="E430" s="330">
        <v>0</v>
      </c>
      <c r="F430" s="330">
        <f t="shared" si="47"/>
        <v>0</v>
      </c>
      <c r="G430" s="330">
        <f t="shared" si="48"/>
        <v>0</v>
      </c>
      <c r="H430" s="268"/>
    </row>
    <row r="431" spans="1:10" ht="15.75">
      <c r="A431" s="196" t="s">
        <v>368</v>
      </c>
      <c r="B431" s="197" t="s">
        <v>962</v>
      </c>
      <c r="C431" s="191" t="s">
        <v>332</v>
      </c>
      <c r="D431" s="330">
        <v>0</v>
      </c>
      <c r="E431" s="330">
        <v>0</v>
      </c>
      <c r="F431" s="330">
        <f t="shared" si="47"/>
        <v>0</v>
      </c>
      <c r="G431" s="330">
        <f t="shared" si="48"/>
        <v>0</v>
      </c>
      <c r="H431" s="268"/>
    </row>
    <row r="432" spans="1:10" ht="15.75">
      <c r="A432" s="196" t="s">
        <v>369</v>
      </c>
      <c r="B432" s="197" t="s">
        <v>963</v>
      </c>
      <c r="C432" s="191" t="s">
        <v>332</v>
      </c>
      <c r="D432" s="330">
        <v>0</v>
      </c>
      <c r="E432" s="330">
        <v>0</v>
      </c>
      <c r="F432" s="330">
        <f t="shared" si="47"/>
        <v>0</v>
      </c>
      <c r="G432" s="330">
        <f t="shared" si="48"/>
        <v>0</v>
      </c>
      <c r="H432" s="268"/>
    </row>
    <row r="433" spans="1:8" ht="15.75">
      <c r="A433" s="196" t="s">
        <v>370</v>
      </c>
      <c r="B433" s="197" t="s">
        <v>964</v>
      </c>
      <c r="C433" s="191" t="s">
        <v>332</v>
      </c>
      <c r="D433" s="330">
        <v>0</v>
      </c>
      <c r="E433" s="330">
        <v>0</v>
      </c>
      <c r="F433" s="330">
        <f t="shared" si="47"/>
        <v>0</v>
      </c>
      <c r="G433" s="330">
        <f t="shared" si="48"/>
        <v>0</v>
      </c>
      <c r="H433" s="283"/>
    </row>
    <row r="434" spans="1:8" ht="15.75">
      <c r="A434" s="196" t="s">
        <v>371</v>
      </c>
      <c r="B434" s="197" t="s">
        <v>965</v>
      </c>
      <c r="C434" s="191" t="s">
        <v>332</v>
      </c>
      <c r="D434" s="330">
        <v>0</v>
      </c>
      <c r="E434" s="330">
        <v>0</v>
      </c>
      <c r="F434" s="330">
        <f t="shared" si="47"/>
        <v>0</v>
      </c>
      <c r="G434" s="330">
        <f t="shared" si="48"/>
        <v>0</v>
      </c>
      <c r="H434" s="268"/>
    </row>
    <row r="435" spans="1:8" ht="15.75">
      <c r="A435" s="196" t="s">
        <v>411</v>
      </c>
      <c r="B435" s="200" t="s">
        <v>619</v>
      </c>
      <c r="C435" s="191" t="s">
        <v>332</v>
      </c>
      <c r="D435" s="330">
        <v>0</v>
      </c>
      <c r="E435" s="330">
        <v>0</v>
      </c>
      <c r="F435" s="330">
        <f t="shared" ref="F435:F441" si="56">IF(D435="-","-",E435-D435)</f>
        <v>0</v>
      </c>
      <c r="G435" s="330">
        <f t="shared" ref="G435:G441" si="57">IF(F435="-","-",IF((D435)=0,0,F435/D435))</f>
        <v>0</v>
      </c>
      <c r="H435" s="236"/>
    </row>
    <row r="436" spans="1:8" ht="31.5">
      <c r="A436" s="196" t="s">
        <v>966</v>
      </c>
      <c r="B436" s="222" t="s">
        <v>967</v>
      </c>
      <c r="C436" s="191" t="s">
        <v>332</v>
      </c>
      <c r="D436" s="330">
        <v>0</v>
      </c>
      <c r="E436" s="330">
        <v>0</v>
      </c>
      <c r="F436" s="330">
        <f t="shared" si="56"/>
        <v>0</v>
      </c>
      <c r="G436" s="330">
        <f t="shared" si="57"/>
        <v>0</v>
      </c>
      <c r="H436" s="268"/>
    </row>
    <row r="437" spans="1:8" ht="15.75">
      <c r="A437" s="196" t="s">
        <v>413</v>
      </c>
      <c r="B437" s="197" t="s">
        <v>621</v>
      </c>
      <c r="C437" s="191" t="s">
        <v>332</v>
      </c>
      <c r="D437" s="330">
        <v>0</v>
      </c>
      <c r="E437" s="330">
        <v>0</v>
      </c>
      <c r="F437" s="330">
        <f t="shared" si="56"/>
        <v>0</v>
      </c>
      <c r="G437" s="330">
        <f t="shared" si="57"/>
        <v>0</v>
      </c>
      <c r="H437" s="236"/>
    </row>
    <row r="438" spans="1:8" ht="31.5">
      <c r="A438" s="196" t="s">
        <v>968</v>
      </c>
      <c r="B438" s="222" t="s">
        <v>969</v>
      </c>
      <c r="C438" s="191" t="s">
        <v>332</v>
      </c>
      <c r="D438" s="330">
        <v>0</v>
      </c>
      <c r="E438" s="330">
        <v>0</v>
      </c>
      <c r="F438" s="330">
        <f t="shared" si="56"/>
        <v>0</v>
      </c>
      <c r="G438" s="330">
        <f t="shared" si="57"/>
        <v>0</v>
      </c>
      <c r="H438" s="268"/>
    </row>
    <row r="439" spans="1:8" ht="15.75">
      <c r="A439" s="196" t="s">
        <v>372</v>
      </c>
      <c r="B439" s="197" t="s">
        <v>970</v>
      </c>
      <c r="C439" s="191" t="s">
        <v>332</v>
      </c>
      <c r="D439" s="330">
        <v>0</v>
      </c>
      <c r="E439" s="330">
        <v>0</v>
      </c>
      <c r="F439" s="330">
        <f t="shared" si="56"/>
        <v>0</v>
      </c>
      <c r="G439" s="330">
        <f t="shared" si="57"/>
        <v>0</v>
      </c>
      <c r="H439" s="268"/>
    </row>
    <row r="440" spans="1:8" ht="15.75">
      <c r="A440" s="196" t="s">
        <v>373</v>
      </c>
      <c r="B440" s="197" t="s">
        <v>971</v>
      </c>
      <c r="C440" s="191" t="s">
        <v>332</v>
      </c>
      <c r="D440" s="336">
        <v>0</v>
      </c>
      <c r="E440" s="336">
        <v>0</v>
      </c>
      <c r="F440" s="336">
        <f t="shared" si="56"/>
        <v>0</v>
      </c>
      <c r="G440" s="330">
        <f t="shared" si="57"/>
        <v>0</v>
      </c>
      <c r="H440" s="268"/>
    </row>
    <row r="441" spans="1:8" ht="15.75">
      <c r="A441" s="237" t="s">
        <v>431</v>
      </c>
      <c r="B441" s="194" t="s">
        <v>424</v>
      </c>
      <c r="C441" s="193" t="s">
        <v>538</v>
      </c>
      <c r="D441" s="229">
        <v>0</v>
      </c>
      <c r="E441" s="229">
        <v>0</v>
      </c>
      <c r="F441" s="229">
        <f t="shared" si="56"/>
        <v>0</v>
      </c>
      <c r="G441" s="229">
        <f t="shared" si="57"/>
        <v>0</v>
      </c>
      <c r="H441" s="274"/>
    </row>
    <row r="442" spans="1:8" ht="47.25">
      <c r="A442" s="196" t="s">
        <v>433</v>
      </c>
      <c r="B442" s="197" t="s">
        <v>972</v>
      </c>
      <c r="C442" s="191" t="s">
        <v>332</v>
      </c>
      <c r="D442" s="336">
        <v>0</v>
      </c>
      <c r="E442" s="336">
        <v>0</v>
      </c>
      <c r="F442" s="336">
        <f t="shared" ref="F442:F449" si="58">IF(D442="-","-",E442-D442)</f>
        <v>0</v>
      </c>
      <c r="G442" s="330">
        <f t="shared" ref="G442:G449" si="59">IF(F442="-","-",IF((D442)=0,0,F442/D442))</f>
        <v>0</v>
      </c>
      <c r="H442" s="268"/>
    </row>
    <row r="443" spans="1:8" ht="15.75">
      <c r="A443" s="196" t="s">
        <v>434</v>
      </c>
      <c r="B443" s="197" t="s">
        <v>973</v>
      </c>
      <c r="C443" s="191" t="s">
        <v>332</v>
      </c>
      <c r="D443" s="336">
        <v>0</v>
      </c>
      <c r="E443" s="336">
        <v>0</v>
      </c>
      <c r="F443" s="336">
        <f t="shared" si="58"/>
        <v>0</v>
      </c>
      <c r="G443" s="330">
        <f t="shared" si="59"/>
        <v>0</v>
      </c>
      <c r="H443" s="268"/>
    </row>
    <row r="444" spans="1:8" ht="31.5">
      <c r="A444" s="196" t="s">
        <v>435</v>
      </c>
      <c r="B444" s="197" t="s">
        <v>974</v>
      </c>
      <c r="C444" s="191" t="s">
        <v>332</v>
      </c>
      <c r="D444" s="336">
        <v>0</v>
      </c>
      <c r="E444" s="336">
        <v>0</v>
      </c>
      <c r="F444" s="336">
        <f t="shared" si="58"/>
        <v>0</v>
      </c>
      <c r="G444" s="330">
        <f t="shared" si="59"/>
        <v>0</v>
      </c>
      <c r="H444" s="268"/>
    </row>
    <row r="445" spans="1:8" ht="15.75">
      <c r="A445" s="196" t="s">
        <v>436</v>
      </c>
      <c r="B445" s="197" t="s">
        <v>975</v>
      </c>
      <c r="C445" s="191" t="s">
        <v>332</v>
      </c>
      <c r="D445" s="336">
        <v>0</v>
      </c>
      <c r="E445" s="336">
        <v>0</v>
      </c>
      <c r="F445" s="336">
        <f t="shared" si="58"/>
        <v>0</v>
      </c>
      <c r="G445" s="330">
        <f t="shared" si="59"/>
        <v>0</v>
      </c>
      <c r="H445" s="268"/>
    </row>
    <row r="446" spans="1:8" ht="47.25">
      <c r="A446" s="196" t="s">
        <v>437</v>
      </c>
      <c r="B446" s="197" t="s">
        <v>976</v>
      </c>
      <c r="C446" s="191" t="s">
        <v>538</v>
      </c>
      <c r="D446" s="336">
        <v>0</v>
      </c>
      <c r="E446" s="336">
        <v>0</v>
      </c>
      <c r="F446" s="336">
        <f t="shared" si="58"/>
        <v>0</v>
      </c>
      <c r="G446" s="330">
        <f t="shared" si="59"/>
        <v>0</v>
      </c>
      <c r="H446" s="268"/>
    </row>
    <row r="447" spans="1:8" ht="15.75">
      <c r="A447" s="196" t="s">
        <v>977</v>
      </c>
      <c r="B447" s="197" t="s">
        <v>978</v>
      </c>
      <c r="C447" s="191" t="s">
        <v>332</v>
      </c>
      <c r="D447" s="336">
        <v>0</v>
      </c>
      <c r="E447" s="336">
        <v>0</v>
      </c>
      <c r="F447" s="336">
        <f t="shared" si="58"/>
        <v>0</v>
      </c>
      <c r="G447" s="330">
        <f t="shared" si="59"/>
        <v>0</v>
      </c>
      <c r="H447" s="268"/>
    </row>
    <row r="448" spans="1:8" ht="15.75">
      <c r="A448" s="196" t="s">
        <v>979</v>
      </c>
      <c r="B448" s="197" t="s">
        <v>980</v>
      </c>
      <c r="C448" s="191" t="s">
        <v>332</v>
      </c>
      <c r="D448" s="336">
        <v>0</v>
      </c>
      <c r="E448" s="336">
        <v>0</v>
      </c>
      <c r="F448" s="336">
        <f t="shared" si="58"/>
        <v>0</v>
      </c>
      <c r="G448" s="330">
        <f t="shared" si="59"/>
        <v>0</v>
      </c>
      <c r="H448" s="268"/>
    </row>
    <row r="449" spans="1:8" ht="15.75">
      <c r="A449" s="196" t="s">
        <v>981</v>
      </c>
      <c r="B449" s="197" t="s">
        <v>982</v>
      </c>
      <c r="C449" s="191" t="s">
        <v>332</v>
      </c>
      <c r="D449" s="336">
        <v>0</v>
      </c>
      <c r="E449" s="336">
        <v>0</v>
      </c>
      <c r="F449" s="336">
        <f t="shared" si="58"/>
        <v>0</v>
      </c>
      <c r="G449" s="330">
        <f t="shared" si="59"/>
        <v>0</v>
      </c>
      <c r="H449" s="268"/>
    </row>
    <row r="450" spans="1:8" ht="15.75">
      <c r="D450" s="284"/>
      <c r="E450" s="238"/>
      <c r="F450" s="285"/>
      <c r="G450" s="286"/>
      <c r="H450" s="287"/>
    </row>
    <row r="451" spans="1:8" ht="15.75">
      <c r="D451" s="284"/>
      <c r="E451" s="238"/>
      <c r="F451" s="240"/>
      <c r="G451" s="241"/>
      <c r="H451" s="287"/>
    </row>
    <row r="452" spans="1:8">
      <c r="B452" s="242" t="s">
        <v>983</v>
      </c>
      <c r="C452" s="243"/>
      <c r="D452" s="288"/>
      <c r="E452" s="244"/>
      <c r="F452" s="245"/>
      <c r="G452" s="246"/>
      <c r="H452" s="289"/>
    </row>
    <row r="453" spans="1:8">
      <c r="B453" s="242" t="s">
        <v>984</v>
      </c>
      <c r="C453" s="243"/>
      <c r="D453" s="288"/>
      <c r="E453" s="244"/>
      <c r="F453" s="245"/>
      <c r="G453" s="246"/>
      <c r="H453" s="289"/>
    </row>
    <row r="454" spans="1:8">
      <c r="B454" s="242" t="s">
        <v>985</v>
      </c>
      <c r="C454" s="243"/>
      <c r="D454" s="288"/>
      <c r="E454" s="244"/>
      <c r="F454" s="245"/>
      <c r="G454" s="246"/>
      <c r="H454" s="289"/>
    </row>
    <row r="455" spans="1:8">
      <c r="B455" s="242" t="s">
        <v>986</v>
      </c>
      <c r="C455" s="243"/>
      <c r="D455" s="288"/>
      <c r="E455" s="244"/>
      <c r="F455" s="245"/>
      <c r="G455" s="246"/>
      <c r="H455" s="289"/>
    </row>
    <row r="456" spans="1:8">
      <c r="B456" s="242" t="s">
        <v>987</v>
      </c>
      <c r="C456" s="243"/>
      <c r="D456" s="288"/>
      <c r="E456" s="244"/>
      <c r="F456" s="245"/>
      <c r="G456" s="246"/>
      <c r="H456" s="289"/>
    </row>
    <row r="457" spans="1:8">
      <c r="B457" s="242" t="s">
        <v>988</v>
      </c>
      <c r="C457" s="243"/>
      <c r="D457" s="288"/>
      <c r="E457" s="244"/>
      <c r="F457" s="245"/>
      <c r="G457" s="246"/>
      <c r="H457" s="289"/>
    </row>
    <row r="458" spans="1:8" ht="15.75">
      <c r="D458" s="284"/>
      <c r="E458" s="238"/>
      <c r="F458" s="240"/>
      <c r="G458" s="241"/>
      <c r="H458" s="287"/>
    </row>
    <row r="459" spans="1:8" ht="15.75">
      <c r="D459" s="284"/>
      <c r="E459" s="238"/>
      <c r="F459" s="240"/>
      <c r="G459" s="241"/>
      <c r="H459" s="287"/>
    </row>
    <row r="460" spans="1:8" ht="15.75">
      <c r="D460" s="284"/>
      <c r="E460" s="238"/>
      <c r="F460" s="240"/>
      <c r="G460" s="241"/>
      <c r="H460" s="287"/>
    </row>
    <row r="461" spans="1:8" ht="15.75">
      <c r="D461" s="284"/>
      <c r="E461" s="238"/>
      <c r="F461" s="240"/>
      <c r="G461" s="241"/>
      <c r="H461" s="287"/>
    </row>
    <row r="462" spans="1:8" ht="15.75">
      <c r="D462" s="284"/>
      <c r="E462" s="238"/>
      <c r="F462" s="240"/>
      <c r="G462" s="241"/>
      <c r="H462" s="287"/>
    </row>
    <row r="463" spans="1:8" ht="15.75">
      <c r="D463" s="284"/>
      <c r="E463" s="238"/>
      <c r="F463" s="240"/>
      <c r="G463" s="241"/>
      <c r="H463" s="287"/>
    </row>
    <row r="464" spans="1:8" ht="15.75">
      <c r="D464" s="284"/>
      <c r="E464" s="238"/>
      <c r="F464" s="240"/>
      <c r="G464" s="241"/>
      <c r="H464" s="287"/>
    </row>
    <row r="465" spans="3:8" ht="15.75">
      <c r="D465" s="284"/>
      <c r="E465" s="238"/>
      <c r="F465" s="240"/>
      <c r="G465" s="241"/>
      <c r="H465" s="287"/>
    </row>
    <row r="466" spans="3:8" ht="15.75">
      <c r="D466" s="284"/>
      <c r="E466" s="238"/>
      <c r="F466" s="240"/>
      <c r="G466" s="241"/>
      <c r="H466" s="287"/>
    </row>
    <row r="467" spans="3:8" ht="15.75">
      <c r="D467" s="284"/>
      <c r="E467" s="238"/>
      <c r="F467" s="240"/>
      <c r="G467" s="241"/>
      <c r="H467" s="287"/>
    </row>
    <row r="468" spans="3:8" ht="15.75">
      <c r="D468" s="284"/>
      <c r="E468" s="238"/>
      <c r="F468" s="240"/>
      <c r="G468" s="241"/>
      <c r="H468" s="287"/>
    </row>
    <row r="469" spans="3:8" ht="15.75">
      <c r="D469" s="284"/>
      <c r="E469" s="238"/>
      <c r="F469" s="240"/>
      <c r="G469" s="241"/>
      <c r="H469" s="287"/>
    </row>
    <row r="470" spans="3:8" ht="15.75">
      <c r="D470" s="284"/>
      <c r="E470" s="238"/>
      <c r="F470" s="240"/>
      <c r="G470" s="241"/>
      <c r="H470" s="287"/>
    </row>
    <row r="471" spans="3:8" ht="15.75">
      <c r="D471" s="284"/>
      <c r="E471" s="238"/>
      <c r="F471" s="240"/>
      <c r="G471" s="241"/>
      <c r="H471" s="287"/>
    </row>
    <row r="472" spans="3:8" ht="15.75">
      <c r="D472" s="284"/>
      <c r="E472" s="238"/>
      <c r="F472" s="240"/>
      <c r="G472" s="241"/>
      <c r="H472" s="287"/>
    </row>
    <row r="473" spans="3:8" ht="15.75">
      <c r="C473" s="184"/>
      <c r="D473" s="284"/>
      <c r="E473" s="238"/>
      <c r="F473" s="240"/>
      <c r="G473" s="241"/>
      <c r="H473" s="287"/>
    </row>
    <row r="474" spans="3:8" ht="15.75">
      <c r="C474" s="184"/>
      <c r="D474" s="284"/>
      <c r="E474" s="238"/>
      <c r="F474" s="240"/>
      <c r="G474" s="241"/>
      <c r="H474" s="287"/>
    </row>
    <row r="475" spans="3:8" ht="15.75">
      <c r="C475" s="184"/>
      <c r="D475" s="284"/>
      <c r="E475" s="238"/>
      <c r="F475" s="240"/>
      <c r="G475" s="241"/>
      <c r="H475" s="287"/>
    </row>
    <row r="476" spans="3:8" ht="15.75">
      <c r="C476" s="184"/>
      <c r="D476" s="284"/>
      <c r="E476" s="238"/>
      <c r="F476" s="240"/>
      <c r="G476" s="241"/>
      <c r="H476" s="287"/>
    </row>
    <row r="477" spans="3:8" ht="15.75">
      <c r="C477" s="184"/>
      <c r="D477" s="284"/>
      <c r="E477" s="238"/>
      <c r="F477" s="240"/>
      <c r="G477" s="241"/>
      <c r="H477" s="287"/>
    </row>
    <row r="478" spans="3:8" ht="15.75">
      <c r="C478" s="184"/>
      <c r="D478" s="284"/>
      <c r="E478" s="238"/>
      <c r="F478" s="240"/>
      <c r="G478" s="241"/>
      <c r="H478" s="287"/>
    </row>
    <row r="479" spans="3:8" ht="15.75">
      <c r="C479" s="184"/>
      <c r="D479" s="284"/>
      <c r="E479" s="238"/>
      <c r="F479" s="240"/>
      <c r="G479" s="241"/>
      <c r="H479" s="287"/>
    </row>
    <row r="480" spans="3:8" ht="15.75">
      <c r="C480" s="184"/>
      <c r="D480" s="284"/>
      <c r="E480" s="238"/>
      <c r="F480" s="240"/>
      <c r="G480" s="241"/>
      <c r="H480" s="287"/>
    </row>
    <row r="481" spans="3:8" ht="15.75">
      <c r="C481" s="184"/>
      <c r="D481" s="284"/>
      <c r="E481" s="238"/>
      <c r="F481" s="240"/>
      <c r="G481" s="241"/>
      <c r="H481" s="287"/>
    </row>
    <row r="482" spans="3:8" ht="15.75">
      <c r="C482" s="184"/>
      <c r="D482" s="284"/>
      <c r="E482" s="238"/>
      <c r="F482" s="240"/>
      <c r="G482" s="241"/>
      <c r="H482" s="287"/>
    </row>
    <row r="483" spans="3:8" ht="15.75">
      <c r="C483" s="184"/>
      <c r="D483" s="284"/>
      <c r="E483" s="238"/>
      <c r="F483" s="240"/>
      <c r="G483" s="241"/>
      <c r="H483" s="287"/>
    </row>
    <row r="484" spans="3:8" ht="15.75">
      <c r="C484" s="184"/>
      <c r="D484" s="284"/>
      <c r="E484" s="238"/>
      <c r="F484" s="240"/>
      <c r="G484" s="241"/>
      <c r="H484" s="287"/>
    </row>
    <row r="485" spans="3:8" ht="15.75">
      <c r="C485" s="184"/>
      <c r="D485" s="284"/>
      <c r="E485" s="238"/>
      <c r="F485" s="240"/>
      <c r="G485" s="241"/>
      <c r="H485" s="287"/>
    </row>
    <row r="486" spans="3:8" ht="15.75">
      <c r="C486" s="184"/>
      <c r="D486" s="284"/>
      <c r="E486" s="238"/>
      <c r="F486" s="240"/>
      <c r="G486" s="241"/>
      <c r="H486" s="287"/>
    </row>
    <row r="487" spans="3:8" ht="15.75">
      <c r="C487" s="184"/>
      <c r="D487" s="284"/>
      <c r="E487" s="238"/>
      <c r="F487" s="240"/>
      <c r="G487" s="241"/>
      <c r="H487" s="287"/>
    </row>
    <row r="488" spans="3:8" ht="15.75">
      <c r="C488" s="184"/>
      <c r="D488" s="284"/>
      <c r="E488" s="238"/>
      <c r="F488" s="240"/>
      <c r="G488" s="241"/>
      <c r="H488" s="287"/>
    </row>
    <row r="489" spans="3:8" ht="15.75">
      <c r="C489" s="184"/>
      <c r="D489" s="284"/>
      <c r="E489" s="238"/>
      <c r="F489" s="240"/>
      <c r="G489" s="241"/>
      <c r="H489" s="287"/>
    </row>
    <row r="490" spans="3:8">
      <c r="C490" s="184"/>
      <c r="D490" s="284"/>
      <c r="E490" s="284"/>
      <c r="F490" s="284"/>
      <c r="G490" s="284"/>
      <c r="H490" s="287"/>
    </row>
    <row r="491" spans="3:8">
      <c r="C491" s="184"/>
      <c r="D491" s="284"/>
      <c r="E491" s="284"/>
      <c r="F491" s="284"/>
      <c r="G491" s="284"/>
      <c r="H491" s="287"/>
    </row>
    <row r="492" spans="3:8">
      <c r="C492" s="184"/>
      <c r="D492" s="284"/>
      <c r="E492" s="284"/>
      <c r="F492" s="284"/>
      <c r="G492" s="284"/>
      <c r="H492" s="287"/>
    </row>
  </sheetData>
  <mergeCells count="24">
    <mergeCell ref="F368:G368"/>
    <mergeCell ref="H368:H369"/>
    <mergeCell ref="A18:A19"/>
    <mergeCell ref="B18:B19"/>
    <mergeCell ref="C18:C19"/>
    <mergeCell ref="D18:E18"/>
    <mergeCell ref="F18:G18"/>
    <mergeCell ref="H18:H19"/>
    <mergeCell ref="A371:B371"/>
    <mergeCell ref="B5:H5"/>
    <mergeCell ref="B6:H6"/>
    <mergeCell ref="B8:H8"/>
    <mergeCell ref="B12:H12"/>
    <mergeCell ref="B9:H9"/>
    <mergeCell ref="B13:H13"/>
    <mergeCell ref="B16:H16"/>
    <mergeCell ref="A21:H21"/>
    <mergeCell ref="A165:H165"/>
    <mergeCell ref="A317:H317"/>
    <mergeCell ref="A367:H367"/>
    <mergeCell ref="A368:A369"/>
    <mergeCell ref="B368:B369"/>
    <mergeCell ref="C368:C369"/>
    <mergeCell ref="D368:E368"/>
  </mergeCells>
  <conditionalFormatting sqref="D373:D376 D379:D428 D430:D440">
    <cfRule type="cellIs" dxfId="41" priority="56" stopIfTrue="1" operator="equal">
      <formula>""</formula>
    </cfRule>
  </conditionalFormatting>
  <conditionalFormatting sqref="D373:D376 D379:D428 D430:D440">
    <cfRule type="cellIs" dxfId="40" priority="55" stopIfTrue="1" operator="equal">
      <formula>""</formula>
    </cfRule>
  </conditionalFormatting>
  <conditionalFormatting sqref="D377:D378">
    <cfRule type="cellIs" dxfId="39" priority="54" stopIfTrue="1" operator="equal">
      <formula>""</formula>
    </cfRule>
  </conditionalFormatting>
  <conditionalFormatting sqref="D377:D378">
    <cfRule type="cellIs" dxfId="38" priority="53" stopIfTrue="1" operator="equal">
      <formula>""</formula>
    </cfRule>
  </conditionalFormatting>
  <conditionalFormatting sqref="E375:E376 E379:E397 E430:E440 E399:E428">
    <cfRule type="cellIs" dxfId="37" priority="50" stopIfTrue="1" operator="equal">
      <formula>""</formula>
    </cfRule>
  </conditionalFormatting>
  <conditionalFormatting sqref="E375:E376 E379:E397 E430:E440 E399:E428">
    <cfRule type="cellIs" dxfId="36" priority="49" stopIfTrue="1" operator="equal">
      <formula>""</formula>
    </cfRule>
  </conditionalFormatting>
  <conditionalFormatting sqref="E377:E378">
    <cfRule type="cellIs" dxfId="35" priority="48" stopIfTrue="1" operator="equal">
      <formula>""</formula>
    </cfRule>
  </conditionalFormatting>
  <conditionalFormatting sqref="E377:E378">
    <cfRule type="cellIs" dxfId="34" priority="47" stopIfTrue="1" operator="equal">
      <formula>""</formula>
    </cfRule>
  </conditionalFormatting>
  <conditionalFormatting sqref="E442:E449">
    <cfRule type="cellIs" dxfId="33" priority="46" stopIfTrue="1" operator="equal">
      <formula>""</formula>
    </cfRule>
  </conditionalFormatting>
  <conditionalFormatting sqref="E442:E449">
    <cfRule type="cellIs" dxfId="32" priority="45" stopIfTrue="1" operator="equal">
      <formula>""</formula>
    </cfRule>
  </conditionalFormatting>
  <conditionalFormatting sqref="D442:D449">
    <cfRule type="cellIs" dxfId="31" priority="44" stopIfTrue="1" operator="equal">
      <formula>""</formula>
    </cfRule>
  </conditionalFormatting>
  <conditionalFormatting sqref="D442:D449">
    <cfRule type="cellIs" dxfId="30" priority="43" stopIfTrue="1" operator="equal">
      <formula>""</formula>
    </cfRule>
  </conditionalFormatting>
  <conditionalFormatting sqref="E398">
    <cfRule type="cellIs" dxfId="29" priority="42" stopIfTrue="1" operator="equal">
      <formula>""</formula>
    </cfRule>
  </conditionalFormatting>
  <conditionalFormatting sqref="E398">
    <cfRule type="cellIs" dxfId="28" priority="41" stopIfTrue="1" operator="equal">
      <formula>""</formula>
    </cfRule>
  </conditionalFormatting>
  <conditionalFormatting sqref="G380 G382 G385 G404 G425 G371:G374 G397:G398">
    <cfRule type="cellIs" dxfId="27" priority="36" stopIfTrue="1" operator="equal">
      <formula>""</formula>
    </cfRule>
  </conditionalFormatting>
  <conditionalFormatting sqref="G380 G382 G385 G404 G425 G371:G374 G397:G398">
    <cfRule type="cellIs" dxfId="26" priority="35" stopIfTrue="1" operator="equal">
      <formula>""</formula>
    </cfRule>
  </conditionalFormatting>
  <conditionalFormatting sqref="F375:F376 F379:F397 F430:F440 F399:F428">
    <cfRule type="cellIs" dxfId="25" priority="34" stopIfTrue="1" operator="equal">
      <formula>""</formula>
    </cfRule>
  </conditionalFormatting>
  <conditionalFormatting sqref="F375:F376 F379:F397 F430:F440 F399:F428">
    <cfRule type="cellIs" dxfId="24" priority="33" stopIfTrue="1" operator="equal">
      <formula>""</formula>
    </cfRule>
  </conditionalFormatting>
  <conditionalFormatting sqref="F377:F378">
    <cfRule type="cellIs" dxfId="23" priority="32" stopIfTrue="1" operator="equal">
      <formula>""</formula>
    </cfRule>
  </conditionalFormatting>
  <conditionalFormatting sqref="F377:F378">
    <cfRule type="cellIs" dxfId="22" priority="31" stopIfTrue="1" operator="equal">
      <formula>""</formula>
    </cfRule>
  </conditionalFormatting>
  <conditionalFormatting sqref="F442:F449">
    <cfRule type="cellIs" dxfId="21" priority="30" stopIfTrue="1" operator="equal">
      <formula>""</formula>
    </cfRule>
  </conditionalFormatting>
  <conditionalFormatting sqref="F442:F449">
    <cfRule type="cellIs" dxfId="20" priority="29" stopIfTrue="1" operator="equal">
      <formula>""</formula>
    </cfRule>
  </conditionalFormatting>
  <conditionalFormatting sqref="F398">
    <cfRule type="cellIs" dxfId="19" priority="28" stopIfTrue="1" operator="equal">
      <formula>""</formula>
    </cfRule>
  </conditionalFormatting>
  <conditionalFormatting sqref="F398">
    <cfRule type="cellIs" dxfId="18" priority="27" stopIfTrue="1" operator="equal">
      <formula>""</formula>
    </cfRule>
  </conditionalFormatting>
  <conditionalFormatting sqref="G386:G396">
    <cfRule type="cellIs" dxfId="17" priority="18" stopIfTrue="1" operator="equal">
      <formula>""</formula>
    </cfRule>
  </conditionalFormatting>
  <conditionalFormatting sqref="G386:G396">
    <cfRule type="cellIs" dxfId="16" priority="17" stopIfTrue="1" operator="equal">
      <formula>""</formula>
    </cfRule>
  </conditionalFormatting>
  <conditionalFormatting sqref="G399:G403">
    <cfRule type="cellIs" dxfId="15" priority="16" stopIfTrue="1" operator="equal">
      <formula>""</formula>
    </cfRule>
  </conditionalFormatting>
  <conditionalFormatting sqref="G399:G403">
    <cfRule type="cellIs" dxfId="14" priority="15" stopIfTrue="1" operator="equal">
      <formula>""</formula>
    </cfRule>
  </conditionalFormatting>
  <conditionalFormatting sqref="G405:G424">
    <cfRule type="cellIs" dxfId="13" priority="14" stopIfTrue="1" operator="equal">
      <formula>""</formula>
    </cfRule>
  </conditionalFormatting>
  <conditionalFormatting sqref="G405:G424">
    <cfRule type="cellIs" dxfId="12" priority="13" stopIfTrue="1" operator="equal">
      <formula>""</formula>
    </cfRule>
  </conditionalFormatting>
  <conditionalFormatting sqref="G426:G428">
    <cfRule type="cellIs" dxfId="11" priority="12" stopIfTrue="1" operator="equal">
      <formula>""</formula>
    </cfRule>
  </conditionalFormatting>
  <conditionalFormatting sqref="G426:G428">
    <cfRule type="cellIs" dxfId="10" priority="11" stopIfTrue="1" operator="equal">
      <formula>""</formula>
    </cfRule>
  </conditionalFormatting>
  <conditionalFormatting sqref="G430:G440 G442:G449">
    <cfRule type="cellIs" dxfId="9" priority="10" stopIfTrue="1" operator="equal">
      <formula>""</formula>
    </cfRule>
  </conditionalFormatting>
  <conditionalFormatting sqref="G430:G440 G442:G449">
    <cfRule type="cellIs" dxfId="8" priority="9" stopIfTrue="1" operator="equal">
      <formula>""</formula>
    </cfRule>
  </conditionalFormatting>
  <conditionalFormatting sqref="G375:G376 G379">
    <cfRule type="cellIs" dxfId="7" priority="8" stopIfTrue="1" operator="equal">
      <formula>""</formula>
    </cfRule>
  </conditionalFormatting>
  <conditionalFormatting sqref="G375:G376 G379">
    <cfRule type="cellIs" dxfId="6" priority="7" stopIfTrue="1" operator="equal">
      <formula>""</formula>
    </cfRule>
  </conditionalFormatting>
  <conditionalFormatting sqref="G377:G378">
    <cfRule type="cellIs" dxfId="5" priority="6" stopIfTrue="1" operator="equal">
      <formula>""</formula>
    </cfRule>
  </conditionalFormatting>
  <conditionalFormatting sqref="G377:G378">
    <cfRule type="cellIs" dxfId="4" priority="5" stopIfTrue="1" operator="equal">
      <formula>""</formula>
    </cfRule>
  </conditionalFormatting>
  <conditionalFormatting sqref="G381">
    <cfRule type="cellIs" dxfId="3" priority="4" stopIfTrue="1" operator="equal">
      <formula>""</formula>
    </cfRule>
  </conditionalFormatting>
  <conditionalFormatting sqref="G381">
    <cfRule type="cellIs" dxfId="2" priority="3" stopIfTrue="1" operator="equal">
      <formula>""</formula>
    </cfRule>
  </conditionalFormatting>
  <conditionalFormatting sqref="G383:G384">
    <cfRule type="cellIs" dxfId="1" priority="2" stopIfTrue="1" operator="equal">
      <formula>""</formula>
    </cfRule>
  </conditionalFormatting>
  <conditionalFormatting sqref="G383:G384">
    <cfRule type="cellIs" dxfId="0" priority="1" stopIfTrue="1" operator="equal">
      <formula>""</formula>
    </cfRule>
  </conditionalFormatting>
  <pageMargins left="0.51181102362204722" right="0.51181102362204722" top="0.55118110236220474" bottom="0.55118110236220474" header="0.31496062992125984" footer="0.31496062992125984"/>
  <pageSetup paperSize="9" scale="28" fitToHeight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Форма 1</vt:lpstr>
      <vt:lpstr>Форма_2</vt:lpstr>
      <vt:lpstr>Форма_3</vt:lpstr>
      <vt:lpstr>Форма_4</vt:lpstr>
      <vt:lpstr>Форма_5</vt:lpstr>
      <vt:lpstr>Форма_6</vt:lpstr>
      <vt:lpstr>Форма_7</vt:lpstr>
      <vt:lpstr>Форма_8</vt:lpstr>
      <vt:lpstr>Форма_9</vt:lpstr>
      <vt:lpstr>'Форма 1'!Область_печати</vt:lpstr>
      <vt:lpstr>Форма_2!Область_печати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Эдуардовна Дубинина</dc:creator>
  <cp:lastModifiedBy>Елена Эдуардовна Дубинина</cp:lastModifiedBy>
  <cp:lastPrinted>2021-05-11T00:46:15Z</cp:lastPrinted>
  <dcterms:created xsi:type="dcterms:W3CDTF">2021-02-19T06:37:05Z</dcterms:created>
  <dcterms:modified xsi:type="dcterms:W3CDTF">2021-05-14T03:21:24Z</dcterms:modified>
</cp:coreProperties>
</file>